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eden.larson\Desktop\"/>
    </mc:Choice>
  </mc:AlternateContent>
  <bookViews>
    <workbookView xWindow="0" yWindow="0" windowWidth="20370" windowHeight="3510"/>
  </bookViews>
  <sheets>
    <sheet name="2013 and 2015 O&amp;G Activity" sheetId="11" r:id="rId1"/>
    <sheet name="2013 and 2015 E&amp;P Activity" sheetId="12" r:id="rId2"/>
    <sheet name="2913 and 2015 Service Activity" sheetId="13" r:id="rId3"/>
    <sheet name="2011-2015 Regional E&amp;P Activity" sheetId="1" r:id="rId4"/>
    <sheet name="2011-2015 Country E&amp;P Activity" sheetId="2" r:id="rId5"/>
    <sheet name="2011-2015 E&amp;P Company Activity" sheetId="3" r:id="rId6"/>
    <sheet name="2011-15 Region Service Activity" sheetId="4" r:id="rId7"/>
    <sheet name="2011-15 Country Service Activ." sheetId="5" r:id="rId8"/>
    <sheet name="2011-15 Service Company Activ." sheetId="6" r:id="rId9"/>
    <sheet name="CASE STUDY TALISMAN" sheetId="8" r:id="rId10"/>
    <sheet name="CASE STUDY TUNISIA" sheetId="10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2" l="1"/>
  <c r="I34" i="13"/>
  <c r="I33" i="13"/>
  <c r="I32" i="13"/>
  <c r="I31" i="13"/>
  <c r="I25" i="13"/>
  <c r="I24" i="13"/>
  <c r="I23" i="13"/>
  <c r="I22" i="13"/>
  <c r="I21" i="13"/>
  <c r="I20" i="13"/>
  <c r="I19" i="13"/>
  <c r="I18" i="13"/>
  <c r="J12" i="13"/>
  <c r="I12" i="13"/>
  <c r="J11" i="13"/>
  <c r="I11" i="13"/>
  <c r="J10" i="13"/>
  <c r="I10" i="13"/>
  <c r="J9" i="13"/>
  <c r="I9" i="13"/>
  <c r="J8" i="13"/>
  <c r="I8" i="13"/>
  <c r="J7" i="13"/>
  <c r="I7" i="13"/>
  <c r="J6" i="13"/>
  <c r="I6" i="13"/>
  <c r="J5" i="13"/>
  <c r="I5" i="13"/>
  <c r="K73" i="12"/>
  <c r="J73" i="12"/>
  <c r="K72" i="12"/>
  <c r="J72" i="12"/>
  <c r="K71" i="12"/>
  <c r="J71" i="12"/>
  <c r="K70" i="12"/>
  <c r="J70" i="12"/>
  <c r="K69" i="12"/>
  <c r="J69" i="12"/>
  <c r="K68" i="12"/>
  <c r="J68" i="12"/>
  <c r="J62" i="12"/>
  <c r="J61" i="12"/>
  <c r="J60" i="12"/>
  <c r="J59" i="12"/>
  <c r="J58" i="12"/>
  <c r="J52" i="12"/>
  <c r="J51" i="12"/>
  <c r="J48" i="12"/>
  <c r="J39" i="12"/>
  <c r="J38" i="12"/>
  <c r="J37" i="12"/>
  <c r="J36" i="12"/>
  <c r="J35" i="12"/>
  <c r="J34" i="12"/>
  <c r="J33" i="12"/>
  <c r="J32" i="12"/>
  <c r="J31" i="12"/>
  <c r="J30" i="12"/>
  <c r="P24" i="12"/>
  <c r="N24" i="12"/>
  <c r="L24" i="12"/>
  <c r="M24" i="12" s="1"/>
  <c r="J24" i="12"/>
  <c r="N23" i="12"/>
  <c r="L23" i="12"/>
  <c r="M23" i="12" s="1"/>
  <c r="J23" i="12"/>
  <c r="N22" i="12"/>
  <c r="L22" i="12"/>
  <c r="M22" i="12" s="1"/>
  <c r="J22" i="12"/>
  <c r="N21" i="12"/>
  <c r="L21" i="12"/>
  <c r="M21" i="12" s="1"/>
  <c r="J21" i="12"/>
  <c r="N20" i="12"/>
  <c r="L20" i="12"/>
  <c r="M20" i="12" s="1"/>
  <c r="J20" i="12"/>
  <c r="N19" i="12"/>
  <c r="L19" i="12"/>
  <c r="M19" i="12" s="1"/>
  <c r="J19" i="12"/>
  <c r="N18" i="12"/>
  <c r="L18" i="12"/>
  <c r="M18" i="12" s="1"/>
  <c r="J18" i="12"/>
  <c r="N17" i="12"/>
  <c r="L17" i="12"/>
  <c r="M17" i="12" s="1"/>
  <c r="J17" i="12"/>
  <c r="K11" i="12"/>
  <c r="J11" i="12"/>
  <c r="K10" i="12"/>
  <c r="J10" i="12"/>
  <c r="K9" i="12"/>
  <c r="J9" i="12"/>
  <c r="K8" i="12"/>
  <c r="J8" i="12"/>
  <c r="K7" i="12"/>
  <c r="J7" i="12"/>
  <c r="K6" i="12"/>
  <c r="J6" i="12"/>
  <c r="K5" i="12"/>
  <c r="J5" i="12"/>
  <c r="K4" i="12"/>
  <c r="J4" i="12"/>
  <c r="L19" i="11"/>
  <c r="L18" i="11"/>
  <c r="L17" i="11"/>
  <c r="L16" i="11"/>
  <c r="L15" i="11"/>
  <c r="L14" i="11"/>
  <c r="L13" i="11"/>
  <c r="H10" i="11"/>
  <c r="I10" i="11" s="1"/>
  <c r="G10" i="11"/>
  <c r="H9" i="11"/>
  <c r="G9" i="11"/>
  <c r="H8" i="11"/>
  <c r="G8" i="11"/>
  <c r="H7" i="11"/>
  <c r="G7" i="11"/>
  <c r="H6" i="11"/>
  <c r="G6" i="11"/>
  <c r="H5" i="11"/>
  <c r="G5" i="11"/>
  <c r="H4" i="11"/>
  <c r="G4" i="11"/>
  <c r="H3" i="11"/>
  <c r="G3" i="11"/>
  <c r="F73" i="8" l="1"/>
  <c r="N187" i="10" l="1"/>
  <c r="P185" i="10"/>
  <c r="P184" i="10"/>
  <c r="O185" i="10"/>
  <c r="O184" i="10"/>
  <c r="N185" i="10"/>
  <c r="N184" i="10"/>
  <c r="L191" i="10" l="1"/>
  <c r="L197" i="10"/>
  <c r="L203" i="10"/>
  <c r="J204" i="10"/>
  <c r="J205" i="10"/>
  <c r="K205" i="10"/>
  <c r="K206" i="10"/>
  <c r="I198" i="10"/>
  <c r="J199" i="10"/>
  <c r="K199" i="10"/>
  <c r="K200" i="10"/>
  <c r="J192" i="10"/>
  <c r="J193" i="10"/>
  <c r="K193" i="10"/>
  <c r="K194" i="10"/>
  <c r="I186" i="10"/>
  <c r="J187" i="10"/>
  <c r="K188" i="10"/>
  <c r="P177" i="10"/>
  <c r="I203" i="10" s="1"/>
  <c r="Q177" i="10"/>
  <c r="J203" i="10" s="1"/>
  <c r="R177" i="10"/>
  <c r="K203" i="10" s="1"/>
  <c r="P178" i="10"/>
  <c r="Q178" i="10"/>
  <c r="R178" i="10"/>
  <c r="K204" i="10" s="1"/>
  <c r="P179" i="10"/>
  <c r="Q179" i="10"/>
  <c r="R179" i="10"/>
  <c r="L205" i="10" s="1"/>
  <c r="P180" i="10"/>
  <c r="I206" i="10" s="1"/>
  <c r="Q180" i="10"/>
  <c r="R180" i="10"/>
  <c r="L206" i="10" s="1"/>
  <c r="O178" i="10"/>
  <c r="I204" i="10" s="1"/>
  <c r="O179" i="10"/>
  <c r="I205" i="10" s="1"/>
  <c r="O180" i="10"/>
  <c r="O177" i="10"/>
  <c r="P171" i="10"/>
  <c r="I197" i="10" s="1"/>
  <c r="Q171" i="10"/>
  <c r="J197" i="10" s="1"/>
  <c r="R171" i="10"/>
  <c r="K197" i="10" s="1"/>
  <c r="P172" i="10"/>
  <c r="Q172" i="10"/>
  <c r="J198" i="10" s="1"/>
  <c r="R172" i="10"/>
  <c r="K198" i="10" s="1"/>
  <c r="P173" i="10"/>
  <c r="Q173" i="10"/>
  <c r="R173" i="10"/>
  <c r="L199" i="10" s="1"/>
  <c r="P174" i="10"/>
  <c r="I200" i="10" s="1"/>
  <c r="Q174" i="10"/>
  <c r="R174" i="10"/>
  <c r="L200" i="10" s="1"/>
  <c r="O172" i="10"/>
  <c r="O173" i="10"/>
  <c r="I199" i="10" s="1"/>
  <c r="O174" i="10"/>
  <c r="O171" i="10"/>
  <c r="P165" i="10"/>
  <c r="I191" i="10" s="1"/>
  <c r="Q165" i="10"/>
  <c r="J191" i="10" s="1"/>
  <c r="R165" i="10"/>
  <c r="K191" i="10" s="1"/>
  <c r="P166" i="10"/>
  <c r="Q166" i="10"/>
  <c r="R166" i="10"/>
  <c r="K192" i="10" s="1"/>
  <c r="P167" i="10"/>
  <c r="Q167" i="10"/>
  <c r="R167" i="10"/>
  <c r="L193" i="10" s="1"/>
  <c r="P168" i="10"/>
  <c r="I194" i="10" s="1"/>
  <c r="Q168" i="10"/>
  <c r="R168" i="10"/>
  <c r="L194" i="10" s="1"/>
  <c r="O166" i="10"/>
  <c r="I192" i="10" s="1"/>
  <c r="O167" i="10"/>
  <c r="I193" i="10" s="1"/>
  <c r="O168" i="10"/>
  <c r="O165" i="10"/>
  <c r="P159" i="10"/>
  <c r="I185" i="10" s="1"/>
  <c r="Q159" i="10"/>
  <c r="J185" i="10" s="1"/>
  <c r="R159" i="10"/>
  <c r="P160" i="10"/>
  <c r="Q160" i="10"/>
  <c r="J186" i="10" s="1"/>
  <c r="R160" i="10"/>
  <c r="K186" i="10" s="1"/>
  <c r="P161" i="10"/>
  <c r="Q161" i="10"/>
  <c r="R161" i="10"/>
  <c r="K187" i="10" s="1"/>
  <c r="P162" i="10"/>
  <c r="I188" i="10" s="1"/>
  <c r="Q162" i="10"/>
  <c r="R162" i="10"/>
  <c r="L188" i="10" s="1"/>
  <c r="O160" i="10"/>
  <c r="O161" i="10"/>
  <c r="I187" i="10" s="1"/>
  <c r="O162" i="10"/>
  <c r="O159" i="10"/>
  <c r="L185" i="10" s="1"/>
  <c r="L187" i="10" l="1"/>
  <c r="L204" i="10"/>
  <c r="L198" i="10"/>
  <c r="L192" i="10"/>
  <c r="J188" i="10"/>
  <c r="K185" i="10"/>
  <c r="L186" i="10"/>
  <c r="J194" i="10"/>
  <c r="J200" i="10"/>
  <c r="J206" i="10"/>
  <c r="I31" i="2"/>
  <c r="K32" i="1"/>
  <c r="I117" i="10" l="1"/>
  <c r="D127" i="10" l="1"/>
  <c r="E127" i="10"/>
  <c r="F127" i="10"/>
  <c r="C127" i="10"/>
  <c r="D126" i="10"/>
  <c r="E126" i="10"/>
  <c r="F126" i="10"/>
  <c r="C126" i="10"/>
  <c r="D125" i="10"/>
  <c r="E125" i="10"/>
  <c r="F125" i="10"/>
  <c r="C125" i="10"/>
  <c r="D124" i="10"/>
  <c r="E124" i="10"/>
  <c r="F124" i="10"/>
  <c r="C124" i="10"/>
  <c r="D123" i="10"/>
  <c r="E123" i="10"/>
  <c r="F123" i="10"/>
  <c r="C123" i="10"/>
  <c r="D122" i="10"/>
  <c r="E122" i="10"/>
  <c r="F122" i="10"/>
  <c r="C122" i="10"/>
  <c r="E128" i="10"/>
  <c r="F128" i="10"/>
  <c r="J111" i="10" s="1"/>
  <c r="D128" i="10"/>
  <c r="H111" i="10" s="1"/>
  <c r="C128" i="10"/>
  <c r="G111" i="10" s="1"/>
  <c r="G117" i="10" l="1"/>
  <c r="J115" i="10"/>
  <c r="J117" i="10"/>
  <c r="I114" i="10"/>
  <c r="I112" i="10"/>
  <c r="I121" i="10"/>
  <c r="I113" i="10"/>
  <c r="I110" i="10"/>
  <c r="I116" i="10"/>
  <c r="H118" i="10"/>
  <c r="H114" i="10"/>
  <c r="H110" i="10"/>
  <c r="G113" i="10"/>
  <c r="G120" i="10"/>
  <c r="G116" i="10"/>
  <c r="G112" i="10"/>
  <c r="H120" i="10"/>
  <c r="H116" i="10"/>
  <c r="H112" i="10"/>
  <c r="I120" i="10"/>
  <c r="I115" i="10"/>
  <c r="I111" i="10"/>
  <c r="J112" i="10"/>
  <c r="G110" i="10"/>
  <c r="G118" i="10"/>
  <c r="G114" i="10"/>
  <c r="G121" i="10"/>
  <c r="H121" i="10"/>
  <c r="H117" i="10"/>
  <c r="H113" i="10"/>
  <c r="G119" i="10"/>
  <c r="G115" i="10"/>
  <c r="H119" i="10"/>
  <c r="H115" i="10"/>
  <c r="I119" i="10"/>
  <c r="J110" i="10"/>
  <c r="K39" i="1" l="1"/>
  <c r="J39" i="1"/>
  <c r="I39" i="1"/>
  <c r="H39" i="1"/>
  <c r="H40" i="1" s="1"/>
  <c r="I40" i="1" s="1"/>
  <c r="K33" i="1"/>
  <c r="K34" i="1"/>
  <c r="K35" i="1"/>
  <c r="K36" i="1"/>
  <c r="K37" i="1"/>
  <c r="K38" i="1"/>
  <c r="J33" i="1"/>
  <c r="J34" i="1"/>
  <c r="J35" i="1"/>
  <c r="J36" i="1"/>
  <c r="J37" i="1"/>
  <c r="J38" i="1"/>
  <c r="J32" i="1"/>
  <c r="I33" i="1"/>
  <c r="I34" i="1"/>
  <c r="I35" i="1"/>
  <c r="I36" i="1"/>
  <c r="I37" i="1"/>
  <c r="I38" i="1"/>
  <c r="I32" i="1"/>
  <c r="H33" i="1"/>
  <c r="H34" i="1"/>
  <c r="H35" i="1"/>
  <c r="H36" i="1"/>
  <c r="H37" i="1"/>
  <c r="H38" i="1"/>
  <c r="H32" i="1"/>
  <c r="E33" i="1"/>
  <c r="E34" i="1"/>
  <c r="E35" i="1"/>
  <c r="E36" i="1"/>
  <c r="E37" i="1"/>
  <c r="E38" i="1"/>
  <c r="E32" i="1"/>
  <c r="F83" i="8" l="1"/>
  <c r="F74" i="8"/>
  <c r="F84" i="8"/>
  <c r="J130" i="8" l="1"/>
  <c r="K130" i="8"/>
  <c r="I130" i="8"/>
  <c r="J129" i="8"/>
  <c r="K129" i="8"/>
  <c r="I129" i="8"/>
  <c r="J114" i="8"/>
  <c r="K114" i="8"/>
  <c r="I114" i="8"/>
  <c r="J113" i="8"/>
  <c r="K113" i="8"/>
  <c r="I113" i="8"/>
  <c r="K128" i="8"/>
  <c r="K127" i="8"/>
  <c r="K126" i="8"/>
  <c r="K125" i="8"/>
  <c r="K124" i="8"/>
  <c r="K112" i="8"/>
  <c r="K111" i="8"/>
  <c r="K110" i="8"/>
  <c r="K109" i="8"/>
  <c r="K108" i="8"/>
  <c r="H136" i="8"/>
  <c r="H135" i="8"/>
  <c r="H129" i="8"/>
  <c r="H119" i="8"/>
  <c r="H120" i="8" s="1"/>
  <c r="D129" i="8"/>
  <c r="F129" i="8"/>
  <c r="E129" i="8"/>
  <c r="G129" i="8"/>
  <c r="F113" i="8"/>
  <c r="E113" i="8"/>
  <c r="E119" i="8"/>
  <c r="D136" i="8"/>
  <c r="E136" i="8"/>
  <c r="F136" i="8"/>
  <c r="G136" i="8"/>
  <c r="C120" i="8"/>
  <c r="B120" i="8"/>
  <c r="C113" i="8"/>
  <c r="D113" i="8"/>
  <c r="H113" i="8" s="1"/>
  <c r="G113" i="8"/>
  <c r="B113" i="8"/>
  <c r="C119" i="8"/>
  <c r="D119" i="8"/>
  <c r="F119" i="8"/>
  <c r="G119" i="8"/>
  <c r="G120" i="8" s="1"/>
  <c r="B119" i="8"/>
  <c r="C129" i="8"/>
  <c r="B129" i="8"/>
  <c r="C135" i="8"/>
  <c r="D135" i="8"/>
  <c r="E135" i="8"/>
  <c r="F135" i="8"/>
  <c r="G135" i="8"/>
  <c r="B135" i="8"/>
  <c r="H39" i="8"/>
  <c r="G39" i="8"/>
  <c r="H40" i="8" s="1"/>
  <c r="F93" i="8"/>
  <c r="F92" i="8"/>
  <c r="F102" i="8"/>
  <c r="F101" i="8"/>
  <c r="E102" i="8"/>
  <c r="D102" i="8"/>
  <c r="C102" i="8"/>
  <c r="B102" i="8"/>
  <c r="E101" i="8"/>
  <c r="D101" i="8"/>
  <c r="C101" i="8"/>
  <c r="B101" i="8"/>
  <c r="F120" i="8" l="1"/>
  <c r="E120" i="8"/>
  <c r="S23" i="1" l="1"/>
  <c r="G26" i="3" l="1"/>
  <c r="G27" i="3"/>
  <c r="G28" i="3"/>
  <c r="G29" i="3"/>
  <c r="G30" i="3"/>
  <c r="G31" i="3"/>
  <c r="G32" i="3"/>
  <c r="G33" i="3"/>
  <c r="G34" i="3"/>
  <c r="G35" i="3"/>
  <c r="G36" i="3"/>
  <c r="F27" i="3"/>
  <c r="F28" i="3"/>
  <c r="F29" i="3"/>
  <c r="F30" i="3"/>
  <c r="F32" i="3"/>
  <c r="F33" i="3"/>
  <c r="F34" i="3"/>
  <c r="F35" i="3"/>
  <c r="F36" i="3"/>
  <c r="F26" i="3"/>
  <c r="H27" i="3"/>
  <c r="H28" i="3"/>
  <c r="H29" i="3"/>
  <c r="H30" i="3"/>
  <c r="H31" i="3"/>
  <c r="H32" i="3"/>
  <c r="H33" i="3"/>
  <c r="H34" i="3"/>
  <c r="H35" i="3"/>
  <c r="H36" i="3"/>
  <c r="H26" i="3"/>
  <c r="S4" i="3"/>
  <c r="E93" i="8"/>
  <c r="D93" i="8"/>
  <c r="C93" i="8"/>
  <c r="B93" i="8"/>
  <c r="E92" i="8"/>
  <c r="D92" i="8"/>
  <c r="C92" i="8"/>
  <c r="B92" i="8"/>
  <c r="E56" i="8"/>
  <c r="F56" i="8"/>
  <c r="F51" i="8"/>
  <c r="F55" i="8"/>
  <c r="F52" i="8"/>
  <c r="L10" i="8"/>
  <c r="L7" i="8"/>
  <c r="L9" i="8"/>
  <c r="S8" i="3"/>
  <c r="R8" i="3"/>
  <c r="S7" i="3"/>
  <c r="R7" i="3"/>
  <c r="J7" i="2" l="1"/>
  <c r="E55" i="8" l="1"/>
  <c r="E52" i="8"/>
  <c r="E51" i="8"/>
  <c r="B56" i="8"/>
  <c r="C56" i="8"/>
  <c r="D56" i="8"/>
  <c r="C55" i="8"/>
  <c r="D55" i="8"/>
  <c r="B55" i="8"/>
  <c r="B52" i="8"/>
  <c r="C52" i="8"/>
  <c r="D52" i="8"/>
  <c r="D51" i="8"/>
  <c r="C51" i="8"/>
  <c r="B51" i="8"/>
  <c r="E84" i="8" l="1"/>
  <c r="E83" i="8"/>
  <c r="D84" i="8"/>
  <c r="D83" i="8"/>
  <c r="B84" i="8"/>
  <c r="C84" i="8"/>
  <c r="C83" i="8"/>
  <c r="B83" i="8"/>
  <c r="D74" i="8"/>
  <c r="D73" i="8"/>
  <c r="E74" i="8"/>
  <c r="C74" i="8"/>
  <c r="B74" i="8"/>
  <c r="C73" i="8"/>
  <c r="E73" i="8"/>
  <c r="B73" i="8"/>
  <c r="I20" i="8" l="1"/>
  <c r="J20" i="8"/>
  <c r="K20" i="8"/>
  <c r="H20" i="8"/>
  <c r="C33" i="1" l="1"/>
  <c r="C34" i="1"/>
  <c r="C35" i="1"/>
  <c r="C36" i="1"/>
  <c r="C37" i="1"/>
  <c r="C38" i="1"/>
  <c r="C32" i="1"/>
  <c r="C17" i="4"/>
  <c r="C18" i="4"/>
  <c r="C19" i="4"/>
  <c r="C20" i="4"/>
  <c r="C21" i="4"/>
  <c r="C22" i="4"/>
  <c r="C16" i="4"/>
  <c r="I11" i="6"/>
  <c r="N5" i="6"/>
  <c r="I5" i="6"/>
  <c r="V26" i="8"/>
  <c r="W26" i="8"/>
  <c r="X26" i="8"/>
  <c r="U26" i="8"/>
  <c r="V25" i="8"/>
  <c r="W25" i="8"/>
  <c r="X25" i="8"/>
  <c r="U25" i="8"/>
  <c r="V21" i="8"/>
  <c r="W21" i="8"/>
  <c r="X21" i="8"/>
  <c r="U21" i="8"/>
  <c r="V20" i="8"/>
  <c r="W20" i="8"/>
  <c r="X20" i="8"/>
  <c r="U20" i="8"/>
  <c r="V16" i="8"/>
  <c r="W16" i="8"/>
  <c r="X16" i="8"/>
  <c r="U16" i="8"/>
  <c r="V15" i="8"/>
  <c r="W15" i="8"/>
  <c r="X15" i="8"/>
  <c r="U15" i="8"/>
  <c r="V11" i="8"/>
  <c r="W11" i="8"/>
  <c r="X11" i="8"/>
  <c r="U11" i="8"/>
  <c r="V10" i="8"/>
  <c r="W10" i="8"/>
  <c r="X10" i="8"/>
  <c r="U10" i="8"/>
  <c r="V6" i="8"/>
  <c r="W6" i="8"/>
  <c r="X6" i="8"/>
  <c r="U6" i="8"/>
  <c r="V5" i="8"/>
  <c r="W5" i="8"/>
  <c r="X5" i="8"/>
  <c r="U5" i="8"/>
  <c r="K14" i="8" l="1"/>
  <c r="K15" i="8"/>
  <c r="K16" i="8"/>
  <c r="K17" i="8"/>
  <c r="K13" i="8"/>
  <c r="J14" i="8"/>
  <c r="J15" i="8"/>
  <c r="J16" i="8"/>
  <c r="J17" i="8"/>
  <c r="J13" i="8"/>
  <c r="I14" i="8"/>
  <c r="I15" i="8"/>
  <c r="I16" i="8"/>
  <c r="I17" i="8"/>
  <c r="I13" i="8"/>
  <c r="H14" i="8"/>
  <c r="H15" i="8"/>
  <c r="H16" i="8"/>
  <c r="H17" i="8"/>
  <c r="H13" i="8"/>
  <c r="AE24" i="2" l="1"/>
  <c r="AE25" i="2"/>
  <c r="AK17" i="2" l="1"/>
  <c r="AE17" i="2"/>
  <c r="AE16" i="2"/>
  <c r="Z17" i="2"/>
  <c r="Z23" i="2"/>
  <c r="Z22" i="2"/>
  <c r="Z16" i="2"/>
  <c r="AF18" i="2"/>
  <c r="AG18" i="2"/>
  <c r="AH18" i="2"/>
  <c r="AE18" i="2"/>
  <c r="AG17" i="2"/>
  <c r="AH17" i="2"/>
  <c r="AF17" i="2"/>
  <c r="AB17" i="2"/>
  <c r="AC17" i="2"/>
  <c r="AA17" i="2"/>
  <c r="AG16" i="2"/>
  <c r="AH16" i="2"/>
  <c r="AF16" i="2"/>
  <c r="AC16" i="2"/>
  <c r="AA16" i="2"/>
  <c r="AB16" i="2"/>
  <c r="AE23" i="2"/>
  <c r="AG23" i="2"/>
  <c r="AH23" i="2"/>
  <c r="AF23" i="2"/>
  <c r="AH22" i="2"/>
  <c r="AG22" i="2"/>
  <c r="AF22" i="2"/>
  <c r="AC22" i="2"/>
  <c r="AB22" i="2"/>
  <c r="AA22" i="2"/>
  <c r="S21" i="2"/>
  <c r="S22" i="2"/>
  <c r="R22" i="2"/>
  <c r="Q22" i="2"/>
  <c r="R21" i="2"/>
  <c r="M12" i="2" l="1"/>
  <c r="N12" i="2"/>
  <c r="O12" i="2"/>
  <c r="M13" i="2"/>
  <c r="N13" i="2"/>
  <c r="O13" i="2"/>
  <c r="M14" i="2"/>
  <c r="N14" i="2"/>
  <c r="O14" i="2"/>
  <c r="M15" i="2"/>
  <c r="N15" i="2"/>
  <c r="O15" i="2"/>
  <c r="M16" i="2"/>
  <c r="N16" i="2"/>
  <c r="O16" i="2"/>
  <c r="M17" i="2"/>
  <c r="N17" i="2"/>
  <c r="O17" i="2"/>
  <c r="M18" i="2"/>
  <c r="N18" i="2"/>
  <c r="O18" i="2"/>
  <c r="M19" i="2"/>
  <c r="N19" i="2"/>
  <c r="O19" i="2"/>
  <c r="M20" i="2"/>
  <c r="N20" i="2"/>
  <c r="O20" i="2"/>
  <c r="M21" i="2"/>
  <c r="N21" i="2"/>
  <c r="O21" i="2"/>
  <c r="M22" i="2"/>
  <c r="N22" i="2"/>
  <c r="O22" i="2"/>
  <c r="M23" i="2"/>
  <c r="N23" i="2"/>
  <c r="O23" i="2"/>
  <c r="L13" i="2"/>
  <c r="L14" i="2"/>
  <c r="L15" i="2"/>
  <c r="L16" i="2"/>
  <c r="L17" i="2"/>
  <c r="L18" i="2"/>
  <c r="L19" i="2"/>
  <c r="L20" i="2"/>
  <c r="L21" i="2"/>
  <c r="L22" i="2"/>
  <c r="L23" i="2"/>
  <c r="L12" i="2"/>
  <c r="R5" i="3"/>
  <c r="S5" i="3" s="1"/>
  <c r="R6" i="3"/>
  <c r="S6" i="3" s="1"/>
  <c r="R9" i="3"/>
  <c r="S9" i="3" s="1"/>
  <c r="R4" i="3"/>
  <c r="R3" i="3"/>
  <c r="S3" i="3" s="1"/>
  <c r="S4" i="6"/>
  <c r="S5" i="6"/>
  <c r="S9" i="6"/>
  <c r="S11" i="6"/>
  <c r="S12" i="6"/>
  <c r="S15" i="6"/>
  <c r="S3" i="6"/>
  <c r="N15" i="6"/>
  <c r="N12" i="6"/>
  <c r="N11" i="6"/>
  <c r="N10" i="6"/>
  <c r="N9" i="6"/>
  <c r="N4" i="6"/>
  <c r="N3" i="6"/>
  <c r="I15" i="6"/>
  <c r="I9" i="6"/>
  <c r="I12" i="6"/>
  <c r="I10" i="6"/>
  <c r="I3" i="6"/>
  <c r="S19" i="5"/>
  <c r="N19" i="5"/>
  <c r="I19" i="5"/>
  <c r="S14" i="5"/>
  <c r="S13" i="5"/>
  <c r="S12" i="5"/>
  <c r="S10" i="5"/>
  <c r="S9" i="5"/>
  <c r="S8" i="5"/>
  <c r="S7" i="5"/>
  <c r="S6" i="5"/>
  <c r="S5" i="5"/>
  <c r="S4" i="5"/>
  <c r="S3" i="5"/>
  <c r="N15" i="5"/>
  <c r="N14" i="5"/>
  <c r="N13" i="5"/>
  <c r="N12" i="5"/>
  <c r="N9" i="5"/>
  <c r="N7" i="5"/>
  <c r="N6" i="5"/>
  <c r="N5" i="5"/>
  <c r="N4" i="5"/>
  <c r="N3" i="5"/>
  <c r="I15" i="5"/>
  <c r="I14" i="5"/>
  <c r="I13" i="5"/>
  <c r="I5" i="5"/>
  <c r="I12" i="5"/>
  <c r="I3" i="5"/>
  <c r="I8" i="5"/>
  <c r="I7" i="5"/>
  <c r="I16" i="5"/>
  <c r="I6" i="5"/>
  <c r="I4" i="5"/>
  <c r="S38" i="2"/>
  <c r="S37" i="2"/>
  <c r="S36" i="2"/>
  <c r="S34" i="2"/>
  <c r="S33" i="2"/>
  <c r="S32" i="2"/>
  <c r="S31" i="2"/>
  <c r="S30" i="2"/>
  <c r="S27" i="2"/>
  <c r="S28" i="2"/>
  <c r="S29" i="2"/>
  <c r="S26" i="2"/>
  <c r="N39" i="2"/>
  <c r="N37" i="2"/>
  <c r="N36" i="2"/>
  <c r="I40" i="2"/>
  <c r="I39" i="2"/>
  <c r="N33" i="2"/>
  <c r="N32" i="2"/>
  <c r="N27" i="2"/>
  <c r="N28" i="2"/>
  <c r="N29" i="2"/>
  <c r="N30" i="2"/>
  <c r="N31" i="2"/>
  <c r="N26" i="2"/>
  <c r="I38" i="2"/>
  <c r="I37" i="2"/>
  <c r="I36" i="2"/>
  <c r="I28" i="2"/>
  <c r="I27" i="2"/>
  <c r="I30" i="2"/>
  <c r="I29" i="2"/>
  <c r="I32" i="2"/>
  <c r="I26" i="2"/>
  <c r="O4" i="2" l="1"/>
  <c r="O5" i="2"/>
  <c r="O6" i="2"/>
  <c r="O7" i="2"/>
  <c r="O8" i="2"/>
  <c r="O3" i="2"/>
  <c r="E4" i="2"/>
  <c r="E5" i="2"/>
  <c r="E6" i="2"/>
  <c r="E7" i="2"/>
  <c r="E8" i="2"/>
  <c r="E3" i="2"/>
  <c r="E20" i="1"/>
  <c r="E21" i="1"/>
  <c r="E22" i="1"/>
  <c r="E23" i="1"/>
  <c r="E24" i="1"/>
  <c r="E25" i="1"/>
  <c r="E27" i="1"/>
  <c r="E19" i="1"/>
  <c r="I20" i="1"/>
  <c r="I21" i="1"/>
  <c r="I22" i="1"/>
  <c r="I23" i="1"/>
  <c r="I24" i="1"/>
  <c r="I25" i="1"/>
  <c r="I27" i="1"/>
  <c r="I19" i="1"/>
  <c r="M20" i="1"/>
  <c r="M21" i="1"/>
  <c r="M22" i="1"/>
  <c r="M23" i="1"/>
  <c r="M24" i="1"/>
  <c r="M25" i="1"/>
  <c r="M27" i="1"/>
  <c r="M19" i="1"/>
  <c r="Q20" i="1"/>
  <c r="Q21" i="1"/>
  <c r="Q22" i="1"/>
  <c r="Q23" i="1"/>
  <c r="Q24" i="1"/>
  <c r="Q25" i="1"/>
  <c r="Q27" i="1"/>
  <c r="Q19" i="1"/>
</calcChain>
</file>

<file path=xl/comments1.xml><?xml version="1.0" encoding="utf-8"?>
<comments xmlns="http://schemas.openxmlformats.org/spreadsheetml/2006/main">
  <authors>
    <author>Braeden Larson</author>
  </authors>
  <commentList>
    <comment ref="I107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http://economicdashboard.alberta.ca/OilPrice
</t>
        </r>
      </text>
    </comment>
    <comment ref="J107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https://www2.aer.ca/t/Production/views/CommodityPricesFigure1_7AECO-Cnaturalgasprice/CommodityPricesFigure1_7AECO-Cnaturalgasprice?:embed=y&amp;:showShareOptions=true&amp;:display_count=no&amp;:showVizHome=no</t>
        </r>
      </text>
    </comment>
    <comment ref="K107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https://www2.aer.ca/t/Production/views/CommodityPricesFigure1_8Naturalgaslight-mediumoilandNGLprices/CommodityPricesFigure1_8Naturalgaslight-mediumoilandNGLprices?:embed=y&amp;:showShareOptions=true&amp;:display_count=no&amp;:showVizHome=no</t>
        </r>
      </text>
    </comment>
    <comment ref="I123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https://www2.aer.ca/t/Production/views/CommodityPricesFigure1_1PriceofWTI_0/CommodityPricesFigure1_1PriceofWTI?:embed=y&amp;:showShareOptions=true&amp;:display_count=no&amp;:showVizHome=no</t>
        </r>
      </text>
    </comment>
    <comment ref="J123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https://www2.aer.ca/t/Production/views/CommodityPricesFigure1_6HenryHubNaturalGasPrice/CommodityPricesFigure1_6HenryHubnaturalgasprice?:embed=y&amp;:showShareOptions=true&amp;:display_count=no&amp;:showVizHome=no</t>
        </r>
      </text>
    </comment>
  </commentList>
</comments>
</file>

<file path=xl/comments2.xml><?xml version="1.0" encoding="utf-8"?>
<comments xmlns="http://schemas.openxmlformats.org/spreadsheetml/2006/main">
  <authors>
    <author>Braeden Larson</author>
  </authors>
  <commentList>
    <comment ref="E19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Joint Interest Partners</t>
        </r>
      </text>
    </comment>
    <comment ref="D20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Joint venture Partners</t>
        </r>
      </text>
    </comment>
    <comment ref="E23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No explicit mention of JVP in Egypt</t>
        </r>
      </text>
    </comment>
    <comment ref="D24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Joint Venture</t>
        </r>
      </text>
    </comment>
    <comment ref="E31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Joint Operating agreement, farmout agreement</t>
        </r>
      </text>
    </comment>
    <comment ref="E33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NO joint ventures
</t>
        </r>
      </text>
    </comment>
    <comment ref="E34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No JVP</t>
        </r>
      </text>
    </comment>
    <comment ref="E35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No JVP</t>
        </r>
      </text>
    </comment>
    <comment ref="D36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Farmour</t>
        </r>
      </text>
    </comment>
    <comment ref="E37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farm-out no JVP</t>
        </r>
      </text>
    </comment>
    <comment ref="E48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No JVP
</t>
        </r>
      </text>
    </comment>
    <comment ref="D49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NO JVP</t>
        </r>
      </text>
    </comment>
    <comment ref="E50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No JVP</t>
        </r>
      </text>
    </comment>
    <comment ref="E51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JVP</t>
        </r>
      </text>
    </comment>
    <comment ref="D53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Discontinued 2014, still Canadian, Tunisia operations presented as a line item</t>
        </r>
      </text>
    </comment>
    <comment ref="E56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Own investments and assets in Tunisia</t>
        </r>
      </text>
    </comment>
    <comment ref="E57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Has Joint Venture Partners in Tunisia</t>
        </r>
      </text>
    </comment>
    <comment ref="E60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Joint Venture</t>
        </r>
      </text>
    </comment>
    <comment ref="E62" authorId="0" shapeId="0">
      <text>
        <r>
          <rPr>
            <b/>
            <sz val="9"/>
            <color indexed="81"/>
            <rFont val="Tahoma"/>
            <charset val="1"/>
          </rPr>
          <t>Braeden Larson:</t>
        </r>
        <r>
          <rPr>
            <sz val="9"/>
            <color indexed="81"/>
            <rFont val="Tahoma"/>
            <charset val="1"/>
          </rPr>
          <t xml:space="preserve">
NO JVP</t>
        </r>
      </text>
    </comment>
    <comment ref="A130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SOURCE: WORLD BANK</t>
        </r>
      </text>
    </comment>
    <comment ref="A140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SOURCE: TRANSPARENCY INTERNATIONAL</t>
        </r>
      </text>
    </comment>
    <comment ref="A150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SOURCE: FREEDOM HOUSE</t>
        </r>
      </text>
    </comment>
    <comment ref="E151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Closer to 0 means more free
</t>
        </r>
      </text>
    </comment>
    <comment ref="L151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Closer to 0 means more free
</t>
        </r>
      </text>
    </comment>
    <comment ref="A160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SOURCE: WORLD BANK DATABANK</t>
        </r>
      </text>
    </comment>
    <comment ref="A170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SOURCE: WORLD BANK DATABANK</t>
        </r>
      </text>
    </comment>
    <comment ref="A180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SOURCE: WORLD BANK DATABANK</t>
        </r>
      </text>
    </comment>
    <comment ref="A190" authorId="0" shapeId="0">
      <text>
        <r>
          <rPr>
            <b/>
            <sz val="9"/>
            <color indexed="81"/>
            <rFont val="Tahoma"/>
            <family val="2"/>
          </rPr>
          <t>Braeden Larson:</t>
        </r>
        <r>
          <rPr>
            <sz val="9"/>
            <color indexed="81"/>
            <rFont val="Tahoma"/>
            <family val="2"/>
          </rPr>
          <t xml:space="preserve">
SOURCE: WORLD BANK DATABANK</t>
        </r>
      </text>
    </comment>
  </commentList>
</comments>
</file>

<file path=xl/sharedStrings.xml><?xml version="1.0" encoding="utf-8"?>
<sst xmlns="http://schemas.openxmlformats.org/spreadsheetml/2006/main" count="1632" uniqueCount="448">
  <si>
    <t>Region</t>
  </si>
  <si>
    <t>Ranking</t>
  </si>
  <si>
    <t xml:space="preserve">Number of Active E&amp;P  Companies </t>
  </si>
  <si>
    <t>Number of Countries Activity is Spread Across</t>
  </si>
  <si>
    <t>Number of Active E&amp;P  Companies</t>
  </si>
  <si>
    <t>Africa</t>
  </si>
  <si>
    <t>Asia &amp; Oceania</t>
  </si>
  <si>
    <t>Central &amp; South America</t>
  </si>
  <si>
    <t>Eurasia</t>
  </si>
  <si>
    <t>Europe</t>
  </si>
  <si>
    <t>Middle East</t>
  </si>
  <si>
    <t>North America</t>
  </si>
  <si>
    <t>(Excluding Canada)</t>
  </si>
  <si>
    <t>Total Worldwide (Excluding Canada)</t>
  </si>
  <si>
    <t>N/A</t>
  </si>
  <si>
    <t>Total Worldwide</t>
  </si>
  <si>
    <t>Total Production</t>
  </si>
  <si>
    <t>(boe/d)</t>
  </si>
  <si>
    <t>Total Production by Canadian companies</t>
  </si>
  <si>
    <t>Share of total production which is Canadian (%)</t>
  </si>
  <si>
    <t>Colombia</t>
  </si>
  <si>
    <t>United Kingdom</t>
  </si>
  <si>
    <t>Total Production (boe/d)</t>
  </si>
  <si>
    <t>Total Production by Canadian Companies (boe/d)</t>
  </si>
  <si>
    <t>Share of Total Production That Is Canadian
(%)</t>
  </si>
  <si>
    <t>Bangladesh</t>
  </si>
  <si>
    <t>Libya</t>
  </si>
  <si>
    <t>Tunisia</t>
  </si>
  <si>
    <t>Total Worldwide
(Excluding Canada)</t>
  </si>
  <si>
    <t>New Zealand</t>
  </si>
  <si>
    <t>Albania</t>
  </si>
  <si>
    <t>Côte d’Ivoire (Ivory Coast)</t>
  </si>
  <si>
    <t>France</t>
  </si>
  <si>
    <t>Norway</t>
  </si>
  <si>
    <t>United States</t>
  </si>
  <si>
    <t>Yemen</t>
  </si>
  <si>
    <t>Argentina</t>
  </si>
  <si>
    <t>Iraq</t>
  </si>
  <si>
    <t>Peru</t>
  </si>
  <si>
    <t>Trinidad and Tobago</t>
  </si>
  <si>
    <t>Australia</t>
  </si>
  <si>
    <t>Brazil</t>
  </si>
  <si>
    <t>Indonesia</t>
  </si>
  <si>
    <t>Namibia</t>
  </si>
  <si>
    <t>Number of Countries with Recorded E&amp;P Activity</t>
  </si>
  <si>
    <t>Encana Corporation</t>
  </si>
  <si>
    <t>Enerplus Corporation</t>
  </si>
  <si>
    <t>Pacific Exploration &amp; Production Corporation</t>
  </si>
  <si>
    <t>Repsol Oil &amp; Gas Canada Inc</t>
  </si>
  <si>
    <t>Suncor Energy Inc</t>
  </si>
  <si>
    <t>Total Company Production boe/d</t>
  </si>
  <si>
    <t>Number of Countries with recorded Production</t>
  </si>
  <si>
    <t>Pacific Rubiales Energy Corp</t>
  </si>
  <si>
    <t>Talisman Energy Inc</t>
  </si>
  <si>
    <t>Nexen Inc</t>
  </si>
  <si>
    <t>Talisman Energ Inc</t>
  </si>
  <si>
    <t>Worldwide</t>
  </si>
  <si>
    <t>Heritage Oil Corp</t>
  </si>
  <si>
    <t>Simba Energy Inc</t>
  </si>
  <si>
    <t>Niko Resources Ltd</t>
  </si>
  <si>
    <t>Husky Energy Inc</t>
  </si>
  <si>
    <t>Serinus Energy Inc</t>
  </si>
  <si>
    <t>Vanoil Energy Ltd</t>
  </si>
  <si>
    <t>Vermilion Energy Inc</t>
  </si>
  <si>
    <t>Canadian Overseas Petroleum Limited</t>
  </si>
  <si>
    <t>Repsol Oil &amp; Gas Inc</t>
  </si>
  <si>
    <t>Vermilion</t>
  </si>
  <si>
    <t>Number of Active Service Companies</t>
  </si>
  <si>
    <t>Number of Countries Activity Spread Across</t>
  </si>
  <si>
    <t xml:space="preserve">North America </t>
  </si>
  <si>
    <t>Mexico</t>
  </si>
  <si>
    <t>Russia</t>
  </si>
  <si>
    <t>Saudi Arabia</t>
  </si>
  <si>
    <t>United Arab Emirates</t>
  </si>
  <si>
    <t>China</t>
  </si>
  <si>
    <t>Number of Countries with Recorded Service Activity</t>
  </si>
  <si>
    <t>Enerflex Ltd</t>
  </si>
  <si>
    <t>Major Drilling Group International Inc</t>
  </si>
  <si>
    <t>Shawcor Ltd</t>
  </si>
  <si>
    <t>Prosep Inc</t>
  </si>
  <si>
    <t>Trican Well Service Ltd</t>
  </si>
  <si>
    <t>Tuscany International Drilling</t>
  </si>
  <si>
    <t>Pason Systems Inc</t>
  </si>
  <si>
    <t>E&amp;P % of total companies</t>
  </si>
  <si>
    <t>Total Service Companies</t>
  </si>
  <si>
    <t>Total E&amp;P</t>
  </si>
  <si>
    <t xml:space="preserve"> +/- yty</t>
  </si>
  <si>
    <t>∞</t>
  </si>
  <si>
    <t>-</t>
  </si>
  <si>
    <t>Pason Systems</t>
  </si>
  <si>
    <t xml:space="preserve">Prosep Inc </t>
  </si>
  <si>
    <t>Trican Well Service Inc</t>
  </si>
  <si>
    <t>Pason System</t>
  </si>
  <si>
    <t>Trican Well Service</t>
  </si>
  <si>
    <t>Major Drilling Group International</t>
  </si>
  <si>
    <t xml:space="preserve"> +/- 2013-2015</t>
  </si>
  <si>
    <t>Cote d'Ivoire</t>
  </si>
  <si>
    <t>Pacific Rubiales Energy Corp / Pacific Exploration &amp; Production Corp</t>
  </si>
  <si>
    <t>Talisman Energy Inc / Repsol Oil &amp; Gas Canada Inc</t>
  </si>
  <si>
    <t>Countries of Operation</t>
  </si>
  <si>
    <t>Total boe/d production internationally</t>
  </si>
  <si>
    <t>Algeria</t>
  </si>
  <si>
    <t>Guniea-Bissau</t>
  </si>
  <si>
    <t>Sierra Leone</t>
  </si>
  <si>
    <t>Western Sahara</t>
  </si>
  <si>
    <t>Malaysia</t>
  </si>
  <si>
    <t>Papau New Guinea</t>
  </si>
  <si>
    <t>Singapore</t>
  </si>
  <si>
    <t>Timor-Leste</t>
  </si>
  <si>
    <t>Vietnam</t>
  </si>
  <si>
    <t>Hungary</t>
  </si>
  <si>
    <t>Poland</t>
  </si>
  <si>
    <t>Mauritius</t>
  </si>
  <si>
    <t>% of Repsol Production in Country</t>
  </si>
  <si>
    <t>% of Repsol production of total Canadian production in Country</t>
  </si>
  <si>
    <t>Repsol</t>
  </si>
  <si>
    <t>Canadian</t>
  </si>
  <si>
    <t>Total</t>
  </si>
  <si>
    <t>Repsol % of Canadian Production in Country</t>
  </si>
  <si>
    <t>Repsol % of Total production in country</t>
  </si>
  <si>
    <t>% of total service companies that operate in each region</t>
  </si>
  <si>
    <t>Heritage Oil</t>
  </si>
  <si>
    <t>Suncor Energy</t>
  </si>
  <si>
    <t>Energulf Resources Inc</t>
  </si>
  <si>
    <t>Total Canadian Production World Wide</t>
  </si>
  <si>
    <t>share of Repsol production</t>
  </si>
  <si>
    <t>Assets</t>
  </si>
  <si>
    <t>Revenue</t>
  </si>
  <si>
    <t>Year-over-year Change</t>
  </si>
  <si>
    <t>Company Assets and Revenue over time</t>
  </si>
  <si>
    <t>2011 to 2013</t>
  </si>
  <si>
    <t>Talisman/Repsol</t>
  </si>
  <si>
    <t>Encana</t>
  </si>
  <si>
    <t>Year-over-year</t>
  </si>
  <si>
    <t>USD</t>
  </si>
  <si>
    <t>Canada Production</t>
  </si>
  <si>
    <t>US Production</t>
  </si>
  <si>
    <t>Year-over-year % Change</t>
  </si>
  <si>
    <t>Canada</t>
  </si>
  <si>
    <t>US</t>
  </si>
  <si>
    <t>Country</t>
  </si>
  <si>
    <t>Number of Countries of operation in each region</t>
  </si>
  <si>
    <t>2011 to 2015</t>
  </si>
  <si>
    <t>infinite</t>
  </si>
  <si>
    <t>North America (Excluding Canada)</t>
  </si>
  <si>
    <t>Alvopetro</t>
  </si>
  <si>
    <t>Canacol</t>
  </si>
  <si>
    <t>U.S.</t>
  </si>
  <si>
    <t>Talisman</t>
  </si>
  <si>
    <t>2011 total</t>
  </si>
  <si>
    <t>Light Oil (mmbls)</t>
  </si>
  <si>
    <t>Heavy Oil (mmbbls)</t>
  </si>
  <si>
    <t>Shale Oil (mmbbls)</t>
  </si>
  <si>
    <t>Shale Gas (bcf)</t>
  </si>
  <si>
    <t>Non-Shale Gas (bcf)</t>
  </si>
  <si>
    <t>NGL (mmbbls)</t>
  </si>
  <si>
    <t>2012 divestment</t>
  </si>
  <si>
    <t>2013 divestment</t>
  </si>
  <si>
    <t>Divestment of gross proved plus probable reserves</t>
  </si>
  <si>
    <t>Total divestments</t>
  </si>
  <si>
    <t>2014 divestment</t>
  </si>
  <si>
    <t>2014 divestments</t>
  </si>
  <si>
    <t>2015 divestmemts</t>
  </si>
  <si>
    <t>2015 divestments</t>
  </si>
  <si>
    <t>total divestments</t>
  </si>
  <si>
    <t>difference between 2011 and 2015</t>
  </si>
  <si>
    <t>difference</t>
  </si>
  <si>
    <t>Average</t>
  </si>
  <si>
    <t>Year End Price (US$)</t>
  </si>
  <si>
    <t xml:space="preserve">Year End Price </t>
  </si>
  <si>
    <t>WCS Price (US/bbl)</t>
  </si>
  <si>
    <t>WTI Price (US/bbl)</t>
  </si>
  <si>
    <t>Henry Hub (US/mmBtu)</t>
  </si>
  <si>
    <t>AECO (CAD/GJ)</t>
  </si>
  <si>
    <t>Edmonton Propane (CAD/GJ)</t>
  </si>
  <si>
    <t>GDP</t>
  </si>
  <si>
    <t>Corruption Perception Index</t>
  </si>
  <si>
    <t>Freedom Index (Freedom House)</t>
  </si>
  <si>
    <t>Rule of Law Index</t>
  </si>
  <si>
    <t>Regulatory Quality</t>
  </si>
  <si>
    <t>Political Stability and Absence of Violence/Terrorism</t>
  </si>
  <si>
    <t>Voice and Accoutability Index</t>
  </si>
  <si>
    <t>Egypt</t>
  </si>
  <si>
    <t>Kenya</t>
  </si>
  <si>
    <t>Liberia</t>
  </si>
  <si>
    <t>Nigeria</t>
  </si>
  <si>
    <t>South Africa</t>
  </si>
  <si>
    <t>Active E&amp;P Companies</t>
  </si>
  <si>
    <t>Simba</t>
  </si>
  <si>
    <t>Oryx</t>
  </si>
  <si>
    <t>Energulf</t>
  </si>
  <si>
    <t>CNRL</t>
  </si>
  <si>
    <t>COPL</t>
  </si>
  <si>
    <t>Oyster</t>
  </si>
  <si>
    <t>Groundstar</t>
  </si>
  <si>
    <t>Transglobe</t>
  </si>
  <si>
    <t>Africa Oil</t>
  </si>
  <si>
    <t>Eco Atlantic</t>
  </si>
  <si>
    <t>Taipan</t>
  </si>
  <si>
    <t>Vanoil</t>
  </si>
  <si>
    <t>Husky</t>
  </si>
  <si>
    <t>Suncor</t>
  </si>
  <si>
    <t>Maxim</t>
  </si>
  <si>
    <t>Alberta Oil Sands</t>
  </si>
  <si>
    <t>Westbridge</t>
  </si>
  <si>
    <t>Oando</t>
  </si>
  <si>
    <t>Africa Energy</t>
  </si>
  <si>
    <t>Africa Hydrocarbons</t>
  </si>
  <si>
    <t>Return</t>
  </si>
  <si>
    <t>Serinus</t>
  </si>
  <si>
    <t>Dundee</t>
  </si>
  <si>
    <t>trican</t>
  </si>
  <si>
    <t>major drilling</t>
  </si>
  <si>
    <t>Tesla</t>
  </si>
  <si>
    <t>Enerflex</t>
  </si>
  <si>
    <t>Bengal</t>
  </si>
  <si>
    <t>Claren</t>
  </si>
  <si>
    <t>Ensign</t>
  </si>
  <si>
    <t>Pason</t>
  </si>
  <si>
    <t>Petromanas</t>
  </si>
  <si>
    <t>Petrofrontier</t>
  </si>
  <si>
    <t>Savanna</t>
  </si>
  <si>
    <t>Shawcor</t>
  </si>
  <si>
    <t>Total Energy</t>
  </si>
  <si>
    <t>Trican</t>
  </si>
  <si>
    <t>Vermillion</t>
  </si>
  <si>
    <t>Niko</t>
  </si>
  <si>
    <t>Ballard</t>
  </si>
  <si>
    <t>Hanwei</t>
  </si>
  <si>
    <t>Logan</t>
  </si>
  <si>
    <t>East West</t>
  </si>
  <si>
    <t>Xtreme</t>
  </si>
  <si>
    <t>ACL</t>
  </si>
  <si>
    <t>Major Drilling</t>
  </si>
  <si>
    <t>Pan Orient</t>
  </si>
  <si>
    <t>Tag Oil</t>
  </si>
  <si>
    <t>Jura</t>
  </si>
  <si>
    <t>Esrey</t>
  </si>
  <si>
    <t>PEPC</t>
  </si>
  <si>
    <t>High Arctic</t>
  </si>
  <si>
    <t>Mccoy</t>
  </si>
  <si>
    <t>Arpetrol</t>
  </si>
  <si>
    <t>Calfrac</t>
  </si>
  <si>
    <t>Crown Point</t>
  </si>
  <si>
    <t>Americas</t>
  </si>
  <si>
    <t>Madalena</t>
  </si>
  <si>
    <t>ThreeD</t>
  </si>
  <si>
    <t>NXT</t>
  </si>
  <si>
    <t>Gran Tierra</t>
  </si>
  <si>
    <t>Petro Vista</t>
  </si>
  <si>
    <t>Loon</t>
  </si>
  <si>
    <t>Parex</t>
  </si>
  <si>
    <t>PetroDorado</t>
  </si>
  <si>
    <t>Sintana</t>
  </si>
  <si>
    <t>Quattro</t>
  </si>
  <si>
    <t>CGX</t>
  </si>
  <si>
    <t>Eco (Atlantic)</t>
  </si>
  <si>
    <t>Touchstone</t>
  </si>
  <si>
    <t>Cathedral</t>
  </si>
  <si>
    <t>Precision</t>
  </si>
  <si>
    <t>Caspian</t>
  </si>
  <si>
    <t>Condor</t>
  </si>
  <si>
    <t>E&amp;P Eurasia</t>
  </si>
  <si>
    <t>Service Eurasia</t>
  </si>
  <si>
    <t>E&amp;P Africa</t>
  </si>
  <si>
    <t>Service Africa</t>
  </si>
  <si>
    <t>McCoy</t>
  </si>
  <si>
    <t>PHX</t>
  </si>
  <si>
    <t>Questor</t>
  </si>
  <si>
    <t>Bankers</t>
  </si>
  <si>
    <t>E&amp;P Europe</t>
  </si>
  <si>
    <t>Service Europe</t>
  </si>
  <si>
    <t>Inter Pipeline</t>
  </si>
  <si>
    <t>Sterling</t>
  </si>
  <si>
    <t>PRD</t>
  </si>
  <si>
    <t>Antrim</t>
  </si>
  <si>
    <t>Avanti</t>
  </si>
  <si>
    <t>BRS</t>
  </si>
  <si>
    <t>ZCL</t>
  </si>
  <si>
    <t>Valeura</t>
  </si>
  <si>
    <t>North Sea</t>
  </si>
  <si>
    <t>Range</t>
  </si>
  <si>
    <t>Shamaran</t>
  </si>
  <si>
    <t>Sonoro</t>
  </si>
  <si>
    <t>WesternZargos</t>
  </si>
  <si>
    <t>Questerre</t>
  </si>
  <si>
    <t>CORRE</t>
  </si>
  <si>
    <t>Trinidad</t>
  </si>
  <si>
    <t>Divergent</t>
  </si>
  <si>
    <t>International Frontier</t>
  </si>
  <si>
    <t>Lightning</t>
  </si>
  <si>
    <t>Renaissance</t>
  </si>
  <si>
    <t>TransCanada</t>
  </si>
  <si>
    <t>Alliance</t>
  </si>
  <si>
    <t>AltaGas</t>
  </si>
  <si>
    <t>Archer</t>
  </si>
  <si>
    <t>Arsenal</t>
  </si>
  <si>
    <t>Aveda</t>
  </si>
  <si>
    <t>Baytex</t>
  </si>
  <si>
    <t>Big Sky</t>
  </si>
  <si>
    <t>Biox</t>
  </si>
  <si>
    <t>BlackPearl</t>
  </si>
  <si>
    <t>Cenovus</t>
  </si>
  <si>
    <t>CES</t>
  </si>
  <si>
    <t>Cardiff</t>
  </si>
  <si>
    <t>Crescent Point</t>
  </si>
  <si>
    <t>Doxa</t>
  </si>
  <si>
    <t>DXI</t>
  </si>
  <si>
    <t>Eagle</t>
  </si>
  <si>
    <t>Emerald Bay</t>
  </si>
  <si>
    <t>Enbridge</t>
  </si>
  <si>
    <t>Enerplus</t>
  </si>
  <si>
    <t>Essential</t>
  </si>
  <si>
    <t>Gibson</t>
  </si>
  <si>
    <t>Guardian</t>
  </si>
  <si>
    <t>Horizon North</t>
  </si>
  <si>
    <t>Enhanced Oil</t>
  </si>
  <si>
    <t>Intercept</t>
  </si>
  <si>
    <t>Jericho</t>
  </si>
  <si>
    <t>Keyera</t>
  </si>
  <si>
    <t>Petrobasin</t>
  </si>
  <si>
    <t>Lonewest</t>
  </si>
  <si>
    <t>Lynden</t>
  </si>
  <si>
    <t>Marksmen</t>
  </si>
  <si>
    <t>Matrrix</t>
  </si>
  <si>
    <t>Montana</t>
  </si>
  <si>
    <t>Parkland</t>
  </si>
  <si>
    <t>Pembina</t>
  </si>
  <si>
    <t>Petrichor</t>
  </si>
  <si>
    <t>Petrodorado</t>
  </si>
  <si>
    <t>PetroShale</t>
  </si>
  <si>
    <t>Petrowest</t>
  </si>
  <si>
    <t>Pine Cliff</t>
  </si>
  <si>
    <t>Proam</t>
  </si>
  <si>
    <t>RMP</t>
  </si>
  <si>
    <t>Secure</t>
  </si>
  <si>
    <t>Seven Generations</t>
  </si>
  <si>
    <t>Spartan</t>
  </si>
  <si>
    <t>Sprott</t>
  </si>
  <si>
    <t>Patriot</t>
  </si>
  <si>
    <t>Strad</t>
  </si>
  <si>
    <t>Strategic</t>
  </si>
  <si>
    <t>Tag</t>
  </si>
  <si>
    <t>Tearlach</t>
  </si>
  <si>
    <t>Tenth Ave</t>
  </si>
  <si>
    <t>Terrace</t>
  </si>
  <si>
    <t>Terravest</t>
  </si>
  <si>
    <t>Titan Logix</t>
  </si>
  <si>
    <t>TransAmerican</t>
  </si>
  <si>
    <t>United Hunter</t>
  </si>
  <si>
    <t>US Oil Sands</t>
  </si>
  <si>
    <t>Veresen</t>
  </si>
  <si>
    <t>Wavefront</t>
  </si>
  <si>
    <t>Westcoast</t>
  </si>
  <si>
    <t>Western</t>
  </si>
  <si>
    <t>XXL</t>
  </si>
  <si>
    <t>Zargon</t>
  </si>
  <si>
    <t>Canadian Natural Resources Limited</t>
  </si>
  <si>
    <t>Oando Energy Resources Inc.</t>
  </si>
  <si>
    <t>Transglobe Energy Corporation</t>
  </si>
  <si>
    <t>Sea Dragon Energy Inc</t>
  </si>
  <si>
    <t>East West Petroleum Corp</t>
  </si>
  <si>
    <t>Geoglobal Resources Inc</t>
  </si>
  <si>
    <t>Groundstar Resources Inc</t>
  </si>
  <si>
    <t>Mena Hydrocarbons Inc</t>
  </si>
  <si>
    <t>Africa Oil Corp</t>
  </si>
  <si>
    <t>Heritage Oil Corporation</t>
  </si>
  <si>
    <t>Sonde Resources Corp</t>
  </si>
  <si>
    <t>Candax Energy Inc</t>
  </si>
  <si>
    <t>Kulczyk Oil Ventures Inc</t>
  </si>
  <si>
    <t>Eco (Atlantic) Oil &amp; Gas Ltd</t>
  </si>
  <si>
    <t>Petro Viking Energy Inc</t>
  </si>
  <si>
    <t>Mart Resources Inc</t>
  </si>
  <si>
    <t>MIRA Resources Corp</t>
  </si>
  <si>
    <t>Winstar Resources Ltd</t>
  </si>
  <si>
    <t>Chinook Energy Inc</t>
  </si>
  <si>
    <t>Cygam Energy Inc</t>
  </si>
  <si>
    <t>Dualex Energy International Inc</t>
  </si>
  <si>
    <t>Dundee Energy Limited</t>
  </si>
  <si>
    <t>Storm Resources Corp</t>
  </si>
  <si>
    <t>Pan African Oil Ltd</t>
  </si>
  <si>
    <t>Oryx Petroleum Corporation Limited</t>
  </si>
  <si>
    <t>Alberta Oilsands Inc</t>
  </si>
  <si>
    <t>Taipan Resources Inc</t>
  </si>
  <si>
    <t>Africa Hydrocarbons Inc</t>
  </si>
  <si>
    <t>Westbridge Energy Corporation</t>
  </si>
  <si>
    <t>Africa Energy Corp</t>
  </si>
  <si>
    <t>Return Energy Inc</t>
  </si>
  <si>
    <t>Active E&amp;P Companies, Expanded</t>
  </si>
  <si>
    <t>E&amp;P Company Production</t>
  </si>
  <si>
    <t>E&amp;P Percentage of Africa Production</t>
  </si>
  <si>
    <t>$ billions (2010 USD)</t>
  </si>
  <si>
    <t>Africa Total</t>
  </si>
  <si>
    <t>EGYPT</t>
  </si>
  <si>
    <t>LIBYA</t>
  </si>
  <si>
    <t>NIGERIA</t>
  </si>
  <si>
    <t>TUNISIA</t>
  </si>
  <si>
    <t>ALGERIA</t>
  </si>
  <si>
    <t>COTE D'IVOIRE</t>
  </si>
  <si>
    <t>Active Service companies</t>
  </si>
  <si>
    <t>VanGold Resources Ltd</t>
  </si>
  <si>
    <t>Tesla Exploration Ltd</t>
  </si>
  <si>
    <t>Enerflex Ltd.</t>
  </si>
  <si>
    <t>Confidence in Rule of Law</t>
  </si>
  <si>
    <t>Year over year change</t>
  </si>
  <si>
    <t>2011-2012</t>
  </si>
  <si>
    <t>2012-2013</t>
  </si>
  <si>
    <t>2013-2015</t>
  </si>
  <si>
    <t>JVP</t>
  </si>
  <si>
    <t>Farmout</t>
  </si>
  <si>
    <t>PSC</t>
  </si>
  <si>
    <t>Canadian Overseas Petroleum Limited Namibia</t>
  </si>
  <si>
    <t>Canadian Overseas Petroleum Limited (South Africa)</t>
  </si>
  <si>
    <t>PSAVT</t>
  </si>
  <si>
    <t>ROL</t>
  </si>
  <si>
    <t>RQ</t>
  </si>
  <si>
    <t>Total Canadian O&amp;G Companies in each Region</t>
  </si>
  <si>
    <t>Exploration &amp; Production Companies</t>
  </si>
  <si>
    <t>Service Companies</t>
  </si>
  <si>
    <t>2013 Exploration &amp; Production Companies</t>
  </si>
  <si>
    <t>2013 Service Companies</t>
  </si>
  <si>
    <t>% Change between Years</t>
  </si>
  <si>
    <t>2013 share of total production that is Canadian</t>
  </si>
  <si>
    <t>% Change in share of total production</t>
  </si>
  <si>
    <t>USA</t>
  </si>
  <si>
    <t>Total Production by Canadian Companies</t>
  </si>
  <si>
    <t>Share of Total Production Which is Canadian</t>
  </si>
  <si>
    <t>(%)</t>
  </si>
  <si>
    <t>Company</t>
  </si>
  <si>
    <t>Pacific Exploration &amp; Production Coroporation (Pacific Rubiales Energy Corp in 2013)</t>
  </si>
  <si>
    <t>Repsol Oil and Gas Canada Inc (Talisman Energy Inc in 2013)</t>
  </si>
  <si>
    <t>Total Company Production (boe/d)</t>
  </si>
  <si>
    <t>Number of Countries With Recorded Production4</t>
  </si>
  <si>
    <t>Pacific Exploration &amp; Production Corporation (Pacific Rubiales Energy Corp in 2013)</t>
  </si>
  <si>
    <t xml:space="preserve">Suncor Energy Inc </t>
  </si>
  <si>
    <t>Active E&amp;P companies 2015</t>
  </si>
  <si>
    <t>Number of Active Service  Companies</t>
  </si>
  <si>
    <t xml:space="preserve">Company </t>
  </si>
  <si>
    <t>Active Service Companies 2015</t>
  </si>
  <si>
    <t>Average number of countries a company operates in in a Region</t>
  </si>
  <si>
    <t>E&amp;P Asia &amp; Oceania</t>
  </si>
  <si>
    <t>E&amp;P Central &amp; South America</t>
  </si>
  <si>
    <t>E&amp;P Mddle East</t>
  </si>
  <si>
    <t>E&amp;P North America</t>
  </si>
  <si>
    <t>Service Asia &amp; Oceania</t>
  </si>
  <si>
    <t>Service Central &amp; South America</t>
  </si>
  <si>
    <t>Service Middle East</t>
  </si>
  <si>
    <t>Service North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</si>
</sst>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0.0"/>
    <numFmt numFmtId="167" formatCode="0.0%"/>
    <numFmt numFmtId="168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63"/>
      <name val="Arial"/>
      <family val="2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3" fontId="0" fillId="0" borderId="0" xfId="0" applyNumberFormat="1"/>
    <xf numFmtId="3" fontId="0" fillId="0" borderId="1" xfId="0" applyNumberFormat="1" applyBorder="1"/>
    <xf numFmtId="164" fontId="0" fillId="0" borderId="0" xfId="1" applyNumberFormat="1" applyFont="1" applyBorder="1"/>
    <xf numFmtId="164" fontId="0" fillId="0" borderId="1" xfId="1" applyNumberFormat="1" applyFont="1" applyBorder="1"/>
    <xf numFmtId="164" fontId="0" fillId="0" borderId="0" xfId="1" applyNumberFormat="1" applyFont="1" applyFill="1" applyBorder="1"/>
    <xf numFmtId="165" fontId="0" fillId="0" borderId="3" xfId="2" applyNumberFormat="1" applyFont="1" applyBorder="1"/>
    <xf numFmtId="165" fontId="0" fillId="0" borderId="2" xfId="2" applyNumberFormat="1" applyFont="1" applyBorder="1"/>
    <xf numFmtId="9" fontId="0" fillId="0" borderId="0" xfId="2" applyFont="1"/>
    <xf numFmtId="9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1" fontId="2" fillId="0" borderId="0" xfId="0" applyNumberFormat="1" applyFont="1" applyFill="1" applyBorder="1" applyAlignment="1">
      <alignment horizontal="center" vertical="top" shrinkToFit="1"/>
    </xf>
    <xf numFmtId="3" fontId="2" fillId="0" borderId="0" xfId="0" applyNumberFormat="1" applyFont="1" applyFill="1" applyBorder="1" applyAlignment="1">
      <alignment horizontal="right" vertical="top" indent="3" shrinkToFit="1"/>
    </xf>
    <xf numFmtId="3" fontId="2" fillId="0" borderId="0" xfId="0" applyNumberFormat="1" applyFont="1" applyFill="1" applyBorder="1" applyAlignment="1">
      <alignment horizontal="center" vertical="top" shrinkToFit="1"/>
    </xf>
    <xf numFmtId="3" fontId="2" fillId="0" borderId="0" xfId="0" applyNumberFormat="1" applyFont="1" applyFill="1" applyBorder="1" applyAlignment="1">
      <alignment horizontal="left" vertical="top" indent="3" shrinkToFit="1"/>
    </xf>
    <xf numFmtId="9" fontId="2" fillId="0" borderId="0" xfId="0" applyNumberFormat="1" applyFont="1" applyFill="1" applyBorder="1" applyAlignment="1">
      <alignment horizontal="center" vertical="top" shrinkToFit="1"/>
    </xf>
    <xf numFmtId="0" fontId="0" fillId="0" borderId="0" xfId="2" applyNumberFormat="1" applyFont="1"/>
    <xf numFmtId="1" fontId="4" fillId="0" borderId="0" xfId="0" applyNumberFormat="1" applyFont="1" applyFill="1" applyBorder="1" applyAlignment="1">
      <alignment horizontal="center" vertical="top" shrinkToFit="1"/>
    </xf>
    <xf numFmtId="3" fontId="4" fillId="0" borderId="0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vertical="top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shrinkToFit="1"/>
    </xf>
    <xf numFmtId="3" fontId="2" fillId="0" borderId="0" xfId="0" applyNumberFormat="1" applyFont="1" applyFill="1" applyBorder="1" applyAlignment="1">
      <alignment shrinkToFit="1"/>
    </xf>
    <xf numFmtId="9" fontId="4" fillId="0" borderId="0" xfId="0" applyNumberFormat="1" applyFont="1" applyFill="1" applyBorder="1" applyAlignment="1">
      <alignment shrinkToFit="1"/>
    </xf>
    <xf numFmtId="9" fontId="0" fillId="0" borderId="0" xfId="2" applyFont="1" applyBorder="1"/>
    <xf numFmtId="3" fontId="0" fillId="0" borderId="0" xfId="0" applyNumberFormat="1" applyBorder="1"/>
    <xf numFmtId="9" fontId="0" fillId="0" borderId="3" xfId="2" applyFont="1" applyBorder="1"/>
    <xf numFmtId="0" fontId="0" fillId="0" borderId="7" xfId="0" applyFont="1" applyBorder="1"/>
    <xf numFmtId="0" fontId="0" fillId="0" borderId="0" xfId="0" applyFont="1" applyBorder="1"/>
    <xf numFmtId="9" fontId="1" fillId="0" borderId="0" xfId="2" applyFont="1" applyBorder="1"/>
    <xf numFmtId="0" fontId="3" fillId="0" borderId="7" xfId="0" applyFont="1" applyFill="1" applyBorder="1" applyAlignment="1">
      <alignment vertical="center" wrapText="1"/>
    </xf>
    <xf numFmtId="0" fontId="0" fillId="0" borderId="3" xfId="0" applyFont="1" applyBorder="1"/>
    <xf numFmtId="0" fontId="3" fillId="0" borderId="8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top" shrinkToFit="1"/>
    </xf>
    <xf numFmtId="3" fontId="4" fillId="0" borderId="1" xfId="0" applyNumberFormat="1" applyFont="1" applyFill="1" applyBorder="1" applyAlignment="1">
      <alignment shrinkToFit="1"/>
    </xf>
    <xf numFmtId="0" fontId="0" fillId="0" borderId="1" xfId="0" applyFont="1" applyBorder="1"/>
    <xf numFmtId="3" fontId="4" fillId="0" borderId="1" xfId="0" applyNumberFormat="1" applyFont="1" applyFill="1" applyBorder="1" applyAlignment="1">
      <alignment horizontal="center" vertical="top" shrinkToFit="1"/>
    </xf>
    <xf numFmtId="9" fontId="4" fillId="0" borderId="1" xfId="0" applyNumberFormat="1" applyFont="1" applyFill="1" applyBorder="1" applyAlignment="1">
      <alignment shrinkToFit="1"/>
    </xf>
    <xf numFmtId="0" fontId="0" fillId="0" borderId="2" xfId="0" applyFont="1" applyBorder="1"/>
    <xf numFmtId="0" fontId="0" fillId="0" borderId="0" xfId="0" applyFont="1" applyAlignment="1"/>
    <xf numFmtId="1" fontId="4" fillId="0" borderId="0" xfId="0" applyNumberFormat="1" applyFont="1" applyFill="1" applyBorder="1" applyAlignment="1">
      <alignment shrinkToFit="1"/>
    </xf>
    <xf numFmtId="10" fontId="4" fillId="0" borderId="0" xfId="0" applyNumberFormat="1" applyFont="1" applyFill="1" applyBorder="1" applyAlignment="1">
      <alignment shrinkToFit="1"/>
    </xf>
    <xf numFmtId="0" fontId="4" fillId="0" borderId="0" xfId="0" applyFont="1" applyFill="1" applyBorder="1" applyAlignment="1"/>
    <xf numFmtId="0" fontId="4" fillId="0" borderId="0" xfId="0" applyNumberFormat="1" applyFont="1" applyFill="1" applyBorder="1" applyAlignment="1">
      <alignment shrinkToFit="1"/>
    </xf>
    <xf numFmtId="0" fontId="0" fillId="0" borderId="0" xfId="0" applyNumberFormat="1" applyFont="1" applyAlignment="1"/>
    <xf numFmtId="0" fontId="4" fillId="0" borderId="0" xfId="0" applyNumberFormat="1" applyFont="1" applyFill="1" applyBorder="1" applyAlignment="1"/>
    <xf numFmtId="0" fontId="0" fillId="0" borderId="0" xfId="0" applyNumberFormat="1"/>
    <xf numFmtId="9" fontId="0" fillId="0" borderId="3" xfId="0" applyNumberFormat="1" applyBorder="1"/>
    <xf numFmtId="10" fontId="0" fillId="0" borderId="3" xfId="0" applyNumberFormat="1" applyBorder="1"/>
    <xf numFmtId="10" fontId="0" fillId="0" borderId="1" xfId="2" applyNumberFormat="1" applyFont="1" applyBorder="1"/>
    <xf numFmtId="9" fontId="0" fillId="0" borderId="1" xfId="2" applyFont="1" applyBorder="1"/>
    <xf numFmtId="10" fontId="0" fillId="0" borderId="2" xfId="0" applyNumberFormat="1" applyBorder="1"/>
    <xf numFmtId="164" fontId="0" fillId="0" borderId="0" xfId="1" applyNumberFormat="1" applyFont="1"/>
    <xf numFmtId="43" fontId="0" fillId="0" borderId="0" xfId="1" applyFont="1"/>
    <xf numFmtId="166" fontId="0" fillId="0" borderId="0" xfId="0" applyNumberFormat="1"/>
    <xf numFmtId="167" fontId="0" fillId="0" borderId="0" xfId="2" applyNumberFormat="1" applyFont="1"/>
    <xf numFmtId="167" fontId="0" fillId="0" borderId="1" xfId="2" applyNumberFormat="1" applyFont="1" applyBorder="1"/>
    <xf numFmtId="0" fontId="0" fillId="0" borderId="9" xfId="0" applyBorder="1"/>
    <xf numFmtId="0" fontId="0" fillId="0" borderId="0" xfId="1" applyNumberFormat="1" applyFont="1" applyFill="1" applyBorder="1"/>
    <xf numFmtId="0" fontId="0" fillId="0" borderId="0" xfId="0" applyFill="1" applyBorder="1"/>
    <xf numFmtId="9" fontId="0" fillId="0" borderId="0" xfId="2" applyNumberFormat="1" applyFont="1"/>
    <xf numFmtId="0" fontId="0" fillId="0" borderId="10" xfId="0" applyBorder="1"/>
    <xf numFmtId="164" fontId="0" fillId="0" borderId="10" xfId="1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64" fontId="0" fillId="0" borderId="17" xfId="1" applyNumberFormat="1" applyFont="1" applyBorder="1" applyAlignment="1">
      <alignment horizontal="left"/>
    </xf>
    <xf numFmtId="164" fontId="0" fillId="0" borderId="18" xfId="1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9" fontId="0" fillId="0" borderId="22" xfId="2" applyFont="1" applyBorder="1"/>
    <xf numFmtId="10" fontId="0" fillId="0" borderId="0" xfId="2" applyNumberFormat="1" applyFont="1" applyBorder="1"/>
    <xf numFmtId="168" fontId="0" fillId="0" borderId="10" xfId="3" applyNumberFormat="1" applyFont="1" applyBorder="1"/>
    <xf numFmtId="9" fontId="0" fillId="0" borderId="10" xfId="2" applyFont="1" applyBorder="1"/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2" borderId="10" xfId="0" applyFill="1" applyBorder="1"/>
    <xf numFmtId="168" fontId="0" fillId="2" borderId="10" xfId="3" applyNumberFormat="1" applyFont="1" applyFill="1" applyBorder="1"/>
    <xf numFmtId="9" fontId="0" fillId="2" borderId="10" xfId="2" applyFont="1" applyFill="1" applyBorder="1"/>
    <xf numFmtId="0" fontId="0" fillId="0" borderId="0" xfId="0" applyAlignment="1">
      <alignment horizontal="right"/>
    </xf>
    <xf numFmtId="0" fontId="0" fillId="0" borderId="23" xfId="0" applyBorder="1"/>
    <xf numFmtId="0" fontId="0" fillId="0" borderId="26" xfId="0" applyBorder="1"/>
    <xf numFmtId="0" fontId="0" fillId="0" borderId="27" xfId="0" applyBorder="1"/>
    <xf numFmtId="9" fontId="0" fillId="0" borderId="9" xfId="2" applyFont="1" applyBorder="1"/>
    <xf numFmtId="164" fontId="0" fillId="0" borderId="0" xfId="0" applyNumberFormat="1"/>
    <xf numFmtId="9" fontId="0" fillId="0" borderId="0" xfId="2" applyFont="1" applyFill="1" applyBorder="1"/>
    <xf numFmtId="0" fontId="0" fillId="0" borderId="0" xfId="1" applyNumberFormat="1" applyFont="1"/>
    <xf numFmtId="0" fontId="0" fillId="0" borderId="29" xfId="0" applyBorder="1"/>
    <xf numFmtId="44" fontId="0" fillId="0" borderId="0" xfId="3" applyFont="1"/>
    <xf numFmtId="44" fontId="0" fillId="0" borderId="0" xfId="3" applyFont="1" applyBorder="1"/>
    <xf numFmtId="0" fontId="0" fillId="0" borderId="23" xfId="0" applyFill="1" applyBorder="1"/>
    <xf numFmtId="0" fontId="0" fillId="0" borderId="29" xfId="0" applyFill="1" applyBorder="1"/>
    <xf numFmtId="0" fontId="0" fillId="0" borderId="26" xfId="0" applyFill="1" applyBorder="1"/>
    <xf numFmtId="0" fontId="0" fillId="0" borderId="30" xfId="0" applyBorder="1"/>
    <xf numFmtId="0" fontId="0" fillId="0" borderId="28" xfId="0" applyBorder="1"/>
    <xf numFmtId="0" fontId="0" fillId="3" borderId="28" xfId="0" applyFill="1" applyBorder="1"/>
    <xf numFmtId="164" fontId="0" fillId="0" borderId="0" xfId="1" applyNumberFormat="1" applyFont="1" applyAlignment="1">
      <alignment horizontal="right"/>
    </xf>
    <xf numFmtId="0" fontId="0" fillId="0" borderId="0" xfId="1" applyNumberFormat="1" applyFont="1" applyAlignment="1">
      <alignment horizontal="right"/>
    </xf>
    <xf numFmtId="164" fontId="0" fillId="0" borderId="28" xfId="1" applyNumberFormat="1" applyFont="1" applyBorder="1" applyAlignment="1">
      <alignment horizontal="right"/>
    </xf>
    <xf numFmtId="164" fontId="0" fillId="0" borderId="24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23" xfId="1" applyNumberFormat="1" applyFont="1" applyBorder="1" applyAlignment="1">
      <alignment horizontal="right"/>
    </xf>
    <xf numFmtId="164" fontId="0" fillId="0" borderId="29" xfId="1" applyNumberFormat="1" applyFont="1" applyBorder="1" applyAlignment="1">
      <alignment horizontal="right"/>
    </xf>
    <xf numFmtId="164" fontId="0" fillId="0" borderId="26" xfId="1" applyNumberFormat="1" applyFont="1" applyBorder="1" applyAlignment="1">
      <alignment horizontal="right"/>
    </xf>
    <xf numFmtId="164" fontId="0" fillId="3" borderId="28" xfId="1" applyNumberFormat="1" applyFont="1" applyFill="1" applyBorder="1" applyAlignment="1">
      <alignment horizontal="right"/>
    </xf>
    <xf numFmtId="164" fontId="0" fillId="3" borderId="24" xfId="1" applyNumberFormat="1" applyFont="1" applyFill="1" applyBorder="1" applyAlignment="1">
      <alignment horizontal="right"/>
    </xf>
    <xf numFmtId="0" fontId="0" fillId="4" borderId="0" xfId="0" applyFill="1" applyBorder="1"/>
    <xf numFmtId="164" fontId="0" fillId="4" borderId="0" xfId="1" applyNumberFormat="1" applyFont="1" applyFill="1" applyBorder="1" applyAlignment="1">
      <alignment horizontal="right"/>
    </xf>
    <xf numFmtId="0" fontId="0" fillId="4" borderId="28" xfId="0" applyFill="1" applyBorder="1"/>
    <xf numFmtId="164" fontId="0" fillId="4" borderId="28" xfId="1" applyNumberFormat="1" applyFont="1" applyFill="1" applyBorder="1" applyAlignment="1">
      <alignment horizontal="right"/>
    </xf>
    <xf numFmtId="2" fontId="0" fillId="0" borderId="0" xfId="0" applyNumberFormat="1"/>
    <xf numFmtId="2" fontId="0" fillId="5" borderId="0" xfId="0" applyNumberFormat="1" applyFill="1"/>
    <xf numFmtId="2" fontId="0" fillId="0" borderId="29" xfId="0" applyNumberFormat="1" applyBorder="1"/>
    <xf numFmtId="2" fontId="0" fillId="0" borderId="9" xfId="0" applyNumberFormat="1" applyBorder="1"/>
    <xf numFmtId="2" fontId="0" fillId="0" borderId="25" xfId="0" applyNumberFormat="1" applyBorder="1"/>
    <xf numFmtId="0" fontId="0" fillId="6" borderId="0" xfId="0" applyFill="1"/>
    <xf numFmtId="0" fontId="0" fillId="6" borderId="0" xfId="1" applyNumberFormat="1" applyFont="1" applyFill="1" applyAlignment="1">
      <alignment horizontal="right"/>
    </xf>
    <xf numFmtId="0" fontId="0" fillId="7" borderId="0" xfId="0" applyFill="1"/>
    <xf numFmtId="0" fontId="0" fillId="7" borderId="0" xfId="1" applyNumberFormat="1" applyFont="1" applyFill="1" applyAlignment="1">
      <alignment horizontal="right"/>
    </xf>
    <xf numFmtId="0" fontId="0" fillId="8" borderId="0" xfId="0" applyFill="1"/>
    <xf numFmtId="164" fontId="0" fillId="8" borderId="0" xfId="1" applyNumberFormat="1" applyFont="1" applyFill="1" applyAlignment="1">
      <alignment horizontal="right"/>
    </xf>
    <xf numFmtId="0" fontId="0" fillId="8" borderId="0" xfId="1" applyNumberFormat="1" applyFont="1" applyFill="1" applyAlignment="1">
      <alignment horizontal="right"/>
    </xf>
    <xf numFmtId="0" fontId="0" fillId="3" borderId="28" xfId="0" applyFill="1" applyBorder="1" applyAlignment="1">
      <alignment wrapText="1"/>
    </xf>
    <xf numFmtId="0" fontId="0" fillId="3" borderId="24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3" xfId="0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6" xfId="0" applyBorder="1" applyAlignment="1">
      <alignment wrapText="1"/>
    </xf>
    <xf numFmtId="0" fontId="0" fillId="3" borderId="29" xfId="0" applyFill="1" applyBorder="1" applyAlignment="1">
      <alignment wrapText="1"/>
    </xf>
    <xf numFmtId="0" fontId="0" fillId="3" borderId="26" xfId="0" applyFill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8" xfId="0" applyFill="1" applyBorder="1"/>
    <xf numFmtId="0" fontId="0" fillId="0" borderId="0" xfId="0" applyAlignment="1">
      <alignment horizontal="left"/>
    </xf>
    <xf numFmtId="0" fontId="0" fillId="0" borderId="0" xfId="1" applyNumberFormat="1" applyFont="1" applyFill="1" applyBorder="1" applyAlignment="1">
      <alignment horizontal="left"/>
    </xf>
    <xf numFmtId="0" fontId="0" fillId="0" borderId="0" xfId="0" applyFill="1"/>
    <xf numFmtId="164" fontId="0" fillId="0" borderId="0" xfId="1" applyNumberFormat="1" applyFont="1" applyFill="1" applyAlignment="1">
      <alignment horizontal="right"/>
    </xf>
    <xf numFmtId="0" fontId="0" fillId="0" borderId="0" xfId="0" applyFill="1" applyBorder="1" applyAlignment="1">
      <alignment wrapText="1"/>
    </xf>
    <xf numFmtId="9" fontId="0" fillId="0" borderId="0" xfId="2" applyFont="1" applyFill="1"/>
    <xf numFmtId="0" fontId="0" fillId="0" borderId="28" xfId="0" applyFill="1" applyBorder="1" applyAlignment="1">
      <alignment wrapText="1"/>
    </xf>
    <xf numFmtId="0" fontId="0" fillId="0" borderId="24" xfId="0" applyFill="1" applyBorder="1"/>
    <xf numFmtId="0" fontId="0" fillId="0" borderId="24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29" xfId="0" applyFill="1" applyBorder="1" applyAlignment="1">
      <alignment wrapText="1"/>
    </xf>
    <xf numFmtId="0" fontId="0" fillId="0" borderId="26" xfId="0" applyFill="1" applyBorder="1" applyAlignment="1">
      <alignment wrapText="1"/>
    </xf>
    <xf numFmtId="0" fontId="0" fillId="0" borderId="34" xfId="0" applyBorder="1"/>
    <xf numFmtId="9" fontId="0" fillId="0" borderId="35" xfId="2" applyFont="1" applyBorder="1"/>
    <xf numFmtId="9" fontId="0" fillId="0" borderId="36" xfId="2" applyFont="1" applyBorder="1"/>
    <xf numFmtId="0" fontId="0" fillId="0" borderId="28" xfId="1" applyNumberFormat="1" applyFont="1" applyFill="1" applyBorder="1" applyAlignment="1">
      <alignment horizontal="left"/>
    </xf>
    <xf numFmtId="0" fontId="0" fillId="0" borderId="37" xfId="0" applyBorder="1"/>
    <xf numFmtId="0" fontId="0" fillId="0" borderId="28" xfId="0" applyBorder="1" applyAlignment="1">
      <alignment horizontal="left"/>
    </xf>
    <xf numFmtId="0" fontId="0" fillId="0" borderId="30" xfId="0" applyFill="1" applyBorder="1"/>
    <xf numFmtId="10" fontId="0" fillId="0" borderId="0" xfId="0" applyNumberFormat="1" applyBorder="1"/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67" fontId="0" fillId="0" borderId="9" xfId="2" applyNumberFormat="1" applyFont="1" applyBorder="1"/>
    <xf numFmtId="167" fontId="0" fillId="0" borderId="27" xfId="2" applyNumberFormat="1" applyFont="1" applyBorder="1"/>
    <xf numFmtId="10" fontId="0" fillId="0" borderId="1" xfId="0" applyNumberFormat="1" applyBorder="1"/>
    <xf numFmtId="0" fontId="0" fillId="0" borderId="31" xfId="0" applyBorder="1"/>
    <xf numFmtId="0" fontId="0" fillId="0" borderId="31" xfId="0" applyFill="1" applyBorder="1"/>
    <xf numFmtId="0" fontId="0" fillId="0" borderId="33" xfId="0" applyBorder="1"/>
    <xf numFmtId="0" fontId="0" fillId="0" borderId="33" xfId="0" applyFill="1" applyBorder="1"/>
    <xf numFmtId="0" fontId="0" fillId="0" borderId="32" xfId="0" applyBorder="1"/>
    <xf numFmtId="0" fontId="0" fillId="0" borderId="32" xfId="0" applyFill="1" applyBorder="1"/>
    <xf numFmtId="167" fontId="0" fillId="0" borderId="0" xfId="2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center" wrapText="1"/>
    </xf>
    <xf numFmtId="0" fontId="0" fillId="0" borderId="32" xfId="0" applyFill="1" applyBorder="1" applyAlignment="1">
      <alignment horizontal="left" vertical="center" wrapText="1"/>
    </xf>
    <xf numFmtId="0" fontId="0" fillId="0" borderId="0" xfId="0" applyAlignme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0000"/>
      <color rgb="FF4A2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Active Canadian Oil &amp; Gas Companies by Region, 2013 and 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22818642461358996"/>
          <c:w val="0.88048337707786517"/>
          <c:h val="0.434733887430737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'2013 and 2015 O&amp;G Activity'!$B$12</c:f>
              <c:strCache>
                <c:ptCount val="1"/>
                <c:pt idx="0">
                  <c:v>2013 Exploration &amp; Production Companies</c:v>
                </c:pt>
              </c:strCache>
            </c:strRef>
          </c:tx>
          <c:spPr>
            <a:solidFill>
              <a:schemeClr val="accent5">
                <a:lumMod val="75000"/>
                <a:alpha val="67000"/>
              </a:schemeClr>
            </a:solidFill>
            <a:ln>
              <a:noFill/>
            </a:ln>
            <a:effectLst/>
          </c:spPr>
          <c:invertIfNegative val="0"/>
          <c:val>
            <c:numRef>
              <c:f>'2013 and 2015 O&amp;G Activity'!$B$13:$B$33</c:f>
              <c:numCache>
                <c:formatCode>General</c:formatCode>
                <c:ptCount val="21"/>
                <c:pt idx="1">
                  <c:v>39</c:v>
                </c:pt>
                <c:pt idx="4">
                  <c:v>30</c:v>
                </c:pt>
                <c:pt idx="7">
                  <c:v>37</c:v>
                </c:pt>
                <c:pt idx="10">
                  <c:v>4</c:v>
                </c:pt>
                <c:pt idx="13">
                  <c:v>30</c:v>
                </c:pt>
                <c:pt idx="16">
                  <c:v>14</c:v>
                </c:pt>
                <c:pt idx="19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77E-8F5F-0CD918A45E6E}"/>
            </c:ext>
          </c:extLst>
        </c:ser>
        <c:ser>
          <c:idx val="1"/>
          <c:order val="1"/>
          <c:tx>
            <c:strRef>
              <c:f>'2013 and 2015 O&amp;G Activity'!$C$12</c:f>
              <c:strCache>
                <c:ptCount val="1"/>
                <c:pt idx="0">
                  <c:v>2013 Service Companies</c:v>
                </c:pt>
              </c:strCache>
            </c:strRef>
          </c:tx>
          <c:spPr>
            <a:solidFill>
              <a:srgbClr val="C00000">
                <a:alpha val="65000"/>
              </a:srgbClr>
            </a:solidFill>
            <a:ln>
              <a:noFill/>
            </a:ln>
            <a:effectLst/>
          </c:spPr>
          <c:invertIfNegative val="0"/>
          <c:val>
            <c:numRef>
              <c:f>'2013 and 2015 O&amp;G Activity'!$C$13:$C$33</c:f>
              <c:numCache>
                <c:formatCode>General</c:formatCode>
                <c:ptCount val="21"/>
                <c:pt idx="1">
                  <c:v>7</c:v>
                </c:pt>
                <c:pt idx="4">
                  <c:v>20</c:v>
                </c:pt>
                <c:pt idx="7">
                  <c:v>15</c:v>
                </c:pt>
                <c:pt idx="10">
                  <c:v>8</c:v>
                </c:pt>
                <c:pt idx="13">
                  <c:v>11</c:v>
                </c:pt>
                <c:pt idx="16">
                  <c:v>9</c:v>
                </c:pt>
                <c:pt idx="1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5F-477E-8F5F-0CD918A45E6E}"/>
            </c:ext>
          </c:extLst>
        </c:ser>
        <c:ser>
          <c:idx val="2"/>
          <c:order val="2"/>
          <c:tx>
            <c:strRef>
              <c:f>'2013 and 2015 O&amp;G Activity'!$D$12</c:f>
              <c:strCache>
                <c:ptCount val="1"/>
                <c:pt idx="0">
                  <c:v>Exploration &amp; Production Companies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'2013 and 2015 O&amp;G Activity'!$D$13:$D$34</c:f>
              <c:numCache>
                <c:formatCode>General</c:formatCode>
                <c:ptCount val="22"/>
                <c:pt idx="2">
                  <c:v>24</c:v>
                </c:pt>
                <c:pt idx="5">
                  <c:v>19</c:v>
                </c:pt>
                <c:pt idx="8">
                  <c:v>20</c:v>
                </c:pt>
                <c:pt idx="11">
                  <c:v>3</c:v>
                </c:pt>
                <c:pt idx="14">
                  <c:v>21</c:v>
                </c:pt>
                <c:pt idx="17">
                  <c:v>12</c:v>
                </c:pt>
                <c:pt idx="2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5F-477E-8F5F-0CD918A45E6E}"/>
            </c:ext>
          </c:extLst>
        </c:ser>
        <c:ser>
          <c:idx val="3"/>
          <c:order val="3"/>
          <c:tx>
            <c:strRef>
              <c:f>'2013 and 2015 O&amp;G Activity'!$E$12</c:f>
              <c:strCache>
                <c:ptCount val="1"/>
                <c:pt idx="0">
                  <c:v>Service Companies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'2013 and 2015 O&amp;G Activity'!$E$13:$E$34</c:f>
              <c:numCache>
                <c:formatCode>General</c:formatCode>
                <c:ptCount val="22"/>
                <c:pt idx="2">
                  <c:v>4</c:v>
                </c:pt>
                <c:pt idx="5">
                  <c:v>15</c:v>
                </c:pt>
                <c:pt idx="8">
                  <c:v>9</c:v>
                </c:pt>
                <c:pt idx="11">
                  <c:v>9</c:v>
                </c:pt>
                <c:pt idx="14">
                  <c:v>9</c:v>
                </c:pt>
                <c:pt idx="17">
                  <c:v>11</c:v>
                </c:pt>
                <c:pt idx="2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5F-477E-8F5F-0CD918A45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8892976"/>
        <c:axId val="1258892648"/>
      </c:barChart>
      <c:lineChart>
        <c:grouping val="standard"/>
        <c:varyColors val="0"/>
        <c:ser>
          <c:idx val="4"/>
          <c:order val="4"/>
          <c:tx>
            <c:strRef>
              <c:f>'2013 and 2015 O&amp;G Activity'!$G$12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'2013 and 2015 O&amp;G Activity'!$F$13:$F$19</c:f>
              <c:strCache>
                <c:ptCount val="7"/>
                <c:pt idx="0">
                  <c:v>Africa</c:v>
                </c:pt>
                <c:pt idx="1">
                  <c:v>Asia &amp; Oceania</c:v>
                </c:pt>
                <c:pt idx="2">
                  <c:v>Central &amp; South America</c:v>
                </c:pt>
                <c:pt idx="3">
                  <c:v>Eurasia</c:v>
                </c:pt>
                <c:pt idx="4">
                  <c:v>Europe</c:v>
                </c:pt>
                <c:pt idx="5">
                  <c:v>Middle East</c:v>
                </c:pt>
                <c:pt idx="6">
                  <c:v>North America (Excluding Canada)</c:v>
                </c:pt>
              </c:strCache>
            </c:strRef>
          </c:cat>
          <c:val>
            <c:numRef>
              <c:f>'2013 and 2015 O&amp;G Activity'!$G$13:$G$19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5F-477E-8F5F-0CD918A45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566192"/>
        <c:axId val="1178227448"/>
      </c:lineChart>
      <c:catAx>
        <c:axId val="1258892976"/>
        <c:scaling>
          <c:orientation val="minMax"/>
        </c:scaling>
        <c:delete val="0"/>
        <c:axPos val="t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accent1">
                <a:alpha val="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892648"/>
        <c:crosses val="max"/>
        <c:auto val="1"/>
        <c:lblAlgn val="ctr"/>
        <c:lblOffset val="100"/>
        <c:noMultiLvlLbl val="0"/>
      </c:catAx>
      <c:valAx>
        <c:axId val="125889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892976"/>
        <c:crosses val="autoZero"/>
        <c:crossBetween val="midCat"/>
      </c:valAx>
      <c:valAx>
        <c:axId val="11782274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197566192"/>
        <c:crosses val="max"/>
        <c:crossBetween val="between"/>
      </c:valAx>
      <c:catAx>
        <c:axId val="119756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227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Repsol Production by Country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'CASE STUDY TALISMAN'!$G$13</c:f>
              <c:strCache>
                <c:ptCount val="1"/>
                <c:pt idx="0">
                  <c:v>Algeria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'CASE STUDY TALISMAN'!$H$12:$K$12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TALISMAN'!$H$13:$K$13</c:f>
              <c:numCache>
                <c:formatCode>0.0%</c:formatCode>
                <c:ptCount val="4"/>
                <c:pt idx="0">
                  <c:v>0.10605814520058469</c:v>
                </c:pt>
                <c:pt idx="1">
                  <c:v>7.7814265737805532E-2</c:v>
                </c:pt>
                <c:pt idx="2">
                  <c:v>6.5254715508650599E-2</c:v>
                </c:pt>
                <c:pt idx="3">
                  <c:v>6.3419263008065788E-2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5-449C-B55B-EAADFE093296}"/>
            </c:ext>
          </c:extLst>
        </c:ser>
        <c:ser>
          <c:idx val="1"/>
          <c:order val="1"/>
          <c:tx>
            <c:strRef>
              <c:f>'CASE STUDY TALISMAN'!$G$14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'CASE STUDY TALISMAN'!$H$12:$K$12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TALISMAN'!$H$14:$K$14</c:f>
              <c:numCache>
                <c:formatCode>0.0%</c:formatCode>
                <c:ptCount val="4"/>
                <c:pt idx="0">
                  <c:v>9.4237029609281764E-2</c:v>
                </c:pt>
                <c:pt idx="1">
                  <c:v>0.11020418493701081</c:v>
                </c:pt>
                <c:pt idx="2">
                  <c:v>0.10453961507522001</c:v>
                </c:pt>
                <c:pt idx="3">
                  <c:v>0.13196970495721089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5-449C-B55B-EAADFE093296}"/>
            </c:ext>
          </c:extLst>
        </c:ser>
        <c:ser>
          <c:idx val="2"/>
          <c:order val="2"/>
          <c:tx>
            <c:strRef>
              <c:f>'CASE STUDY TALISMAN'!$G$15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'CASE STUDY TALISMAN'!$H$12:$K$12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TALISMAN'!$H$15:$K$15</c:f>
              <c:numCache>
                <c:formatCode>0.0%</c:formatCode>
                <c:ptCount val="4"/>
                <c:pt idx="0">
                  <c:v>0.24435248674184915</c:v>
                </c:pt>
                <c:pt idx="1">
                  <c:v>0.15185740589586377</c:v>
                </c:pt>
                <c:pt idx="2">
                  <c:v>9.0894355797284151E-2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5-449C-B55B-EAADFE093296}"/>
            </c:ext>
          </c:extLst>
        </c:ser>
        <c:ser>
          <c:idx val="3"/>
          <c:order val="3"/>
          <c:tx>
            <c:strRef>
              <c:f>'CASE STUDY TALISMAN'!$G$16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  <a:effectLst/>
          </c:spPr>
          <c:invertIfNegative val="0"/>
          <c:cat>
            <c:numRef>
              <c:f>'CASE STUDY TALISMAN'!$H$12:$K$12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TALISMAN'!$H$16:$K$16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0.10984643830517836</c:v>
                </c:pt>
                <c:pt idx="3">
                  <c:v>0.11965136099249653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5-449C-B55B-EAADFE093296}"/>
            </c:ext>
          </c:extLst>
        </c:ser>
        <c:ser>
          <c:idx val="4"/>
          <c:order val="4"/>
          <c:tx>
            <c:strRef>
              <c:f>'CASE STUDY TALISMAN'!$G$17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'CASE STUDY TALISMAN'!$H$12:$K$12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TALISMAN'!$H$17:$K$17</c:f>
              <c:numCache>
                <c:formatCode>0.0%</c:formatCode>
                <c:ptCount val="4"/>
                <c:pt idx="0">
                  <c:v>0.55535233844828436</c:v>
                </c:pt>
                <c:pt idx="1">
                  <c:v>0.66012414342931991</c:v>
                </c:pt>
                <c:pt idx="2">
                  <c:v>0.62946487531366691</c:v>
                </c:pt>
                <c:pt idx="3">
                  <c:v>0.68495967104222677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D5-449C-B55B-EAADFE093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6103648"/>
        <c:axId val="636103320"/>
      </c:barChart>
      <c:catAx>
        <c:axId val="63610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103320"/>
        <c:crosses val="autoZero"/>
        <c:auto val="1"/>
        <c:lblAlgn val="ctr"/>
        <c:lblOffset val="100"/>
        <c:noMultiLvlLbl val="0"/>
      </c:catAx>
      <c:valAx>
        <c:axId val="6361033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10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Talisman/Repsol</a:t>
            </a:r>
            <a:r>
              <a:rPr lang="en-US" baseline="0"/>
              <a:t> Assets and Revenue over Time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STUDY TALISMAN'!$A$69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'CASE STUDY TALISMAN'!$B$68:$E$68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TALISMAN'!$B$69:$E$69</c:f>
              <c:numCache>
                <c:formatCode>_("$"* #,##0_);_("$"* \(#,##0\);_("$"* "-"??_);_(@_)</c:formatCode>
                <c:ptCount val="4"/>
                <c:pt idx="0">
                  <c:v>24226000000</c:v>
                </c:pt>
                <c:pt idx="1">
                  <c:v>21858000000</c:v>
                </c:pt>
                <c:pt idx="2">
                  <c:v>19161000000</c:v>
                </c:pt>
                <c:pt idx="3">
                  <c:v>11638000000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D-44FE-A71A-7BD4D10C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998912"/>
        <c:axId val="335997928"/>
      </c:barChart>
      <c:lineChart>
        <c:grouping val="standard"/>
        <c:varyColors val="0"/>
        <c:ser>
          <c:idx val="1"/>
          <c:order val="1"/>
          <c:tx>
            <c:strRef>
              <c:f>'CASE STUDY TALISMAN'!$A$70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'CASE STUDY TALISMAN'!$B$68:$E$68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TALISMAN'!$B$70:$E$70</c:f>
              <c:numCache>
                <c:formatCode>_("$"* #,##0_);_("$"* \(#,##0\);_("$"* "-"??_);_(@_)</c:formatCode>
                <c:ptCount val="4"/>
                <c:pt idx="0">
                  <c:v>8272000000</c:v>
                </c:pt>
                <c:pt idx="1">
                  <c:v>7312000000</c:v>
                </c:pt>
                <c:pt idx="2">
                  <c:v>4652000000</c:v>
                </c:pt>
                <c:pt idx="3">
                  <c:v>1831000000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D-44FE-A71A-7BD4D10C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998912"/>
        <c:axId val="335997928"/>
      </c:lineChart>
      <c:catAx>
        <c:axId val="33599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97928"/>
        <c:crosses val="autoZero"/>
        <c:auto val="1"/>
        <c:lblAlgn val="ctr"/>
        <c:lblOffset val="100"/>
        <c:noMultiLvlLbl val="0"/>
      </c:catAx>
      <c:valAx>
        <c:axId val="335997928"/>
        <c:scaling>
          <c:orientation val="minMax"/>
          <c:max val="25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9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Encana Assets and Revenue over Time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STUDY TALISMAN'!$A$79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'CASE STUDY TALISMAN'!$B$78:$E$78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TALISMAN'!$B$79:$E$79</c:f>
              <c:numCache>
                <c:formatCode>_("$"* #,##0_);_("$"* \(#,##0\);_("$"* "-"??_);_(@_)</c:formatCode>
                <c:ptCount val="4"/>
                <c:pt idx="0">
                  <c:v>23415000000</c:v>
                </c:pt>
                <c:pt idx="1">
                  <c:v>18700000000</c:v>
                </c:pt>
                <c:pt idx="2">
                  <c:v>17648000000</c:v>
                </c:pt>
                <c:pt idx="3">
                  <c:v>14653000000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967-9F30-6139F252F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374632"/>
        <c:axId val="492374304"/>
      </c:barChart>
      <c:lineChart>
        <c:grouping val="standard"/>
        <c:varyColors val="0"/>
        <c:ser>
          <c:idx val="1"/>
          <c:order val="1"/>
          <c:tx>
            <c:strRef>
              <c:f>'CASE STUDY TALISMAN'!$A$80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'CASE STUDY TALISMAN'!$B$78:$E$78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TALISMAN'!$B$80:$E$80</c:f>
              <c:numCache>
                <c:formatCode>_("$"* #,##0_);_("$"* \(#,##0\);_("$"* "-"??_);_(@_)</c:formatCode>
                <c:ptCount val="4"/>
                <c:pt idx="0">
                  <c:v>8467000000</c:v>
                </c:pt>
                <c:pt idx="1">
                  <c:v>5160000000</c:v>
                </c:pt>
                <c:pt idx="2">
                  <c:v>5858000000</c:v>
                </c:pt>
                <c:pt idx="3">
                  <c:v>2918000000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3-4967-9F30-6139F252F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374632"/>
        <c:axId val="492374304"/>
      </c:lineChart>
      <c:catAx>
        <c:axId val="492374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374304"/>
        <c:crosses val="autoZero"/>
        <c:auto val="1"/>
        <c:lblAlgn val="ctr"/>
        <c:lblOffset val="100"/>
        <c:noMultiLvlLbl val="0"/>
      </c:catAx>
      <c:valAx>
        <c:axId val="4923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37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Egypt Risk Factors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'CASE STUDY TUNISIA'!$H$159</c:f>
              <c:strCache>
                <c:ptCount val="1"/>
                <c:pt idx="0">
                  <c:v>Confidence in Rule of Law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'CASE STUDY TUNISIA'!$I$158:$M$158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'CASE STUDY TUNISIA'!$I$159:$M$159</c:f>
              <c:numCache>
                <c:formatCode>General</c:formatCode>
                <c:ptCount val="5"/>
                <c:pt idx="0">
                  <c:v>-0.2</c:v>
                </c:pt>
                <c:pt idx="1">
                  <c:v>-0.45</c:v>
                </c:pt>
                <c:pt idx="2">
                  <c:v>-0.47</c:v>
                </c:pt>
                <c:pt idx="3">
                  <c:v>-0.63</c:v>
                </c:pt>
                <c:pt idx="4">
                  <c:v>-0.59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A-40F3-A3B9-864ACB528BA2}"/>
            </c:ext>
          </c:extLst>
        </c:ser>
        <c:ser>
          <c:idx val="1"/>
          <c:order val="1"/>
          <c:tx>
            <c:strRef>
              <c:f>'CASE STUDY TUNISIA'!$H$160</c:f>
              <c:strCache>
                <c:ptCount val="1"/>
                <c:pt idx="0">
                  <c:v>Regulatory Quality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'CASE STUDY TUNISIA'!$I$158:$M$158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'CASE STUDY TUNISIA'!$I$160:$M$160</c:f>
              <c:numCache>
                <c:formatCode>General</c:formatCode>
                <c:ptCount val="5"/>
                <c:pt idx="0">
                  <c:v>-0.2</c:v>
                </c:pt>
                <c:pt idx="1">
                  <c:v>-0.34</c:v>
                </c:pt>
                <c:pt idx="2">
                  <c:v>-0.48</c:v>
                </c:pt>
                <c:pt idx="3">
                  <c:v>-0.64</c:v>
                </c:pt>
                <c:pt idx="4">
                  <c:v>-0.84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A-40F3-A3B9-864ACB528BA2}"/>
            </c:ext>
          </c:extLst>
        </c:ser>
        <c:ser>
          <c:idx val="2"/>
          <c:order val="2"/>
          <c:tx>
            <c:strRef>
              <c:f>'CASE STUDY TUNISIA'!$H$161</c:f>
              <c:strCache>
                <c:ptCount val="1"/>
                <c:pt idx="0">
                  <c:v>Political Stability and Absence of Violence/Terrorism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'CASE STUDY TUNISIA'!$I$158:$M$158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'CASE STUDY TUNISIA'!$I$161:$M$161</c:f>
              <c:numCache>
                <c:formatCode>General</c:formatCode>
                <c:ptCount val="5"/>
                <c:pt idx="0">
                  <c:v>-0.9</c:v>
                </c:pt>
                <c:pt idx="1">
                  <c:v>-1.4</c:v>
                </c:pt>
                <c:pt idx="2">
                  <c:v>-1.4</c:v>
                </c:pt>
                <c:pt idx="3">
                  <c:v>-1.6</c:v>
                </c:pt>
                <c:pt idx="4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A-40F3-A3B9-864ACB528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287360"/>
        <c:axId val="423274568"/>
      </c:lineChart>
      <c:catAx>
        <c:axId val="42328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274568"/>
        <c:crosses val="autoZero"/>
        <c:auto val="1"/>
        <c:lblAlgn val="ctr"/>
        <c:lblOffset val="100"/>
        <c:noMultiLvlLbl val="0"/>
      </c:catAx>
      <c:valAx>
        <c:axId val="42327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28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Tunisia Risk Factors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'CASE STUDY TUNISIA'!$H$165</c:f>
              <c:strCache>
                <c:ptCount val="1"/>
                <c:pt idx="0">
                  <c:v>Confidence in Rule of Law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'CASE STUDY TUNISIA'!$I$164:$M$164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'CASE STUDY TUNISIA'!$I$165:$M$165</c:f>
              <c:numCache>
                <c:formatCode>General</c:formatCode>
                <c:ptCount val="5"/>
                <c:pt idx="0">
                  <c:v>0.1</c:v>
                </c:pt>
                <c:pt idx="1">
                  <c:v>-0.13</c:v>
                </c:pt>
                <c:pt idx="2">
                  <c:v>-0.13</c:v>
                </c:pt>
                <c:pt idx="3">
                  <c:v>-0.19</c:v>
                </c:pt>
                <c:pt idx="4">
                  <c:v>-0.06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6-4D76-9E54-D3AE1E643193}"/>
            </c:ext>
          </c:extLst>
        </c:ser>
        <c:ser>
          <c:idx val="1"/>
          <c:order val="1"/>
          <c:tx>
            <c:strRef>
              <c:f>'CASE STUDY TUNISIA'!$H$166</c:f>
              <c:strCache>
                <c:ptCount val="1"/>
                <c:pt idx="0">
                  <c:v>Regulatory Quality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'CASE STUDY TUNISIA'!$I$164:$M$164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'CASE STUDY TUNISIA'!$I$166:$M$166</c:f>
              <c:numCache>
                <c:formatCode>General</c:formatCode>
                <c:ptCount val="5"/>
                <c:pt idx="0">
                  <c:v>0</c:v>
                </c:pt>
                <c:pt idx="1">
                  <c:v>-0.19</c:v>
                </c:pt>
                <c:pt idx="2">
                  <c:v>-0.19</c:v>
                </c:pt>
                <c:pt idx="3">
                  <c:v>-0.33</c:v>
                </c:pt>
                <c:pt idx="4">
                  <c:v>-0.41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6-4D76-9E54-D3AE1E643193}"/>
            </c:ext>
          </c:extLst>
        </c:ser>
        <c:ser>
          <c:idx val="2"/>
          <c:order val="2"/>
          <c:tx>
            <c:strRef>
              <c:f>'CASE STUDY TUNISIA'!$H$167</c:f>
              <c:strCache>
                <c:ptCount val="1"/>
                <c:pt idx="0">
                  <c:v>Political Stability and Absence of Violence/Terrorism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'CASE STUDY TUNISIA'!$I$164:$M$164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'CASE STUDY TUNISIA'!$I$167:$M$167</c:f>
              <c:numCache>
                <c:formatCode>General</c:formatCode>
                <c:ptCount val="5"/>
                <c:pt idx="0">
                  <c:v>-0.1</c:v>
                </c:pt>
                <c:pt idx="1">
                  <c:v>-0.4</c:v>
                </c:pt>
                <c:pt idx="2">
                  <c:v>-0.7</c:v>
                </c:pt>
                <c:pt idx="3">
                  <c:v>-0.9</c:v>
                </c:pt>
                <c:pt idx="4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46-4D76-9E54-D3AE1E64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207200"/>
        <c:axId val="422013728"/>
      </c:lineChart>
      <c:catAx>
        <c:axId val="41520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013728"/>
        <c:crosses val="autoZero"/>
        <c:auto val="1"/>
        <c:lblAlgn val="ctr"/>
        <c:lblOffset val="100"/>
        <c:noMultiLvlLbl val="0"/>
      </c:catAx>
      <c:valAx>
        <c:axId val="42201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20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Namibia Risk Factors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'CASE STUDY TUNISIA'!$H$171</c:f>
              <c:strCache>
                <c:ptCount val="1"/>
                <c:pt idx="0">
                  <c:v>Confidence in Rule of Law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'CASE STUDY TUNISIA'!$J$170:$M$170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TUNISIA'!$J$171:$M$171</c:f>
              <c:numCache>
                <c:formatCode>General</c:formatCode>
                <c:ptCount val="4"/>
                <c:pt idx="0">
                  <c:v>0.13</c:v>
                </c:pt>
                <c:pt idx="1">
                  <c:v>0.25</c:v>
                </c:pt>
                <c:pt idx="2">
                  <c:v>0.27</c:v>
                </c:pt>
                <c:pt idx="3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D-4C72-BAA9-C5483F1B1622}"/>
            </c:ext>
          </c:extLst>
        </c:ser>
        <c:ser>
          <c:idx val="1"/>
          <c:order val="1"/>
          <c:tx>
            <c:strRef>
              <c:f>'CASE STUDY TUNISIA'!$H$172</c:f>
              <c:strCache>
                <c:ptCount val="1"/>
                <c:pt idx="0">
                  <c:v>Regulatory Quality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'CASE STUDY TUNISIA'!$J$170:$M$170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TUNISIA'!$J$172:$M$172</c:f>
              <c:numCache>
                <c:formatCode>General</c:formatCode>
                <c:ptCount val="4"/>
                <c:pt idx="0">
                  <c:v>0.05</c:v>
                </c:pt>
                <c:pt idx="1">
                  <c:v>0.08</c:v>
                </c:pt>
                <c:pt idx="2">
                  <c:v>0.09</c:v>
                </c:pt>
                <c:pt idx="3">
                  <c:v>-0.09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D-4C72-BAA9-C5483F1B1622}"/>
            </c:ext>
          </c:extLst>
        </c:ser>
        <c:ser>
          <c:idx val="2"/>
          <c:order val="2"/>
          <c:tx>
            <c:strRef>
              <c:f>'CASE STUDY TUNISIA'!$H$173</c:f>
              <c:strCache>
                <c:ptCount val="1"/>
                <c:pt idx="0">
                  <c:v>Political Stability and Absence of Violence/Terrorism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'CASE STUDY TUNISIA'!$J$170:$M$170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TUNISIA'!$J$173:$M$173</c:f>
              <c:numCache>
                <c:formatCode>General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1</c:v>
                </c:pt>
                <c:pt idx="3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4D-4C72-BAA9-C5483F1B1622}"/>
            </c:ext>
          </c:extLst>
        </c:ser>
        <c:ser>
          <c:idx val="3"/>
          <c:order val="3"/>
          <c:tx>
            <c:strRef>
              <c:f>'CASE STUDY TUNISIA'!$H$174</c:f>
              <c:strCache>
                <c:ptCount val="1"/>
                <c:pt idx="0">
                  <c:v>Voice and Accoutability Index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'CASE STUDY TUNISIA'!$J$170:$M$170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TUNISIA'!$J$174:$M$174</c:f>
              <c:numCache>
                <c:formatCode>General</c:formatCode>
                <c:ptCount val="4"/>
                <c:pt idx="0">
                  <c:v>0.34</c:v>
                </c:pt>
                <c:pt idx="1">
                  <c:v>0.38</c:v>
                </c:pt>
                <c:pt idx="2">
                  <c:v>0.4</c:v>
                </c:pt>
                <c:pt idx="3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4D-4C72-BAA9-C5483F1B1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705400"/>
        <c:axId val="555387760"/>
      </c:lineChart>
      <c:catAx>
        <c:axId val="55070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387760"/>
        <c:crosses val="autoZero"/>
        <c:auto val="1"/>
        <c:lblAlgn val="ctr"/>
        <c:lblOffset val="100"/>
        <c:noMultiLvlLbl val="0"/>
      </c:catAx>
      <c:valAx>
        <c:axId val="55538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0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South Africa Risk Factors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'CASE STUDY TUNISIA'!$H$177</c:f>
              <c:strCache>
                <c:ptCount val="1"/>
                <c:pt idx="0">
                  <c:v>Confidence in Rule of Law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'CASE STUDY TUNISIA'!$J$176:$M$176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TUNISIA'!$J$177:$M$177</c:f>
              <c:numCache>
                <c:formatCode>General</c:formatCode>
                <c:ptCount val="4"/>
                <c:pt idx="0">
                  <c:v>0.15</c:v>
                </c:pt>
                <c:pt idx="1">
                  <c:v>0.11</c:v>
                </c:pt>
                <c:pt idx="2">
                  <c:v>0.16</c:v>
                </c:pt>
                <c:pt idx="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4-482D-A7A7-EF43A747A160}"/>
            </c:ext>
          </c:extLst>
        </c:ser>
        <c:ser>
          <c:idx val="1"/>
          <c:order val="1"/>
          <c:tx>
            <c:strRef>
              <c:f>'CASE STUDY TUNISIA'!$H$178</c:f>
              <c:strCache>
                <c:ptCount val="1"/>
                <c:pt idx="0">
                  <c:v>Regulatory Quality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'CASE STUDY TUNISIA'!$J$176:$M$176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TUNISIA'!$J$178:$M$178</c:f>
              <c:numCache>
                <c:formatCode>General</c:formatCode>
                <c:ptCount val="4"/>
                <c:pt idx="0">
                  <c:v>0.41</c:v>
                </c:pt>
                <c:pt idx="1">
                  <c:v>0.38</c:v>
                </c:pt>
                <c:pt idx="2">
                  <c:v>0.42</c:v>
                </c:pt>
                <c:pt idx="3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4-482D-A7A7-EF43A747A160}"/>
            </c:ext>
          </c:extLst>
        </c:ser>
        <c:ser>
          <c:idx val="2"/>
          <c:order val="2"/>
          <c:tx>
            <c:strRef>
              <c:f>'CASE STUDY TUNISIA'!$H$179</c:f>
              <c:strCache>
                <c:ptCount val="1"/>
                <c:pt idx="0">
                  <c:v>Political Stability and Absence of Violence/Terrorism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'CASE STUDY TUNISIA'!$J$176:$M$176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TUNISIA'!$J$179:$M$179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F4-482D-A7A7-EF43A747A160}"/>
            </c:ext>
          </c:extLst>
        </c:ser>
        <c:ser>
          <c:idx val="3"/>
          <c:order val="3"/>
          <c:tx>
            <c:strRef>
              <c:f>'CASE STUDY TUNISIA'!$H$180</c:f>
              <c:strCache>
                <c:ptCount val="1"/>
                <c:pt idx="0">
                  <c:v>Voice and Accoutability Index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'CASE STUDY TUNISIA'!$J$176:$M$176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2015</c:v>
                </c:pt>
              </c:numCache>
            </c:numRef>
          </c:cat>
          <c:val>
            <c:numRef>
              <c:f>'CASE STUDY TUNISIA'!$J$180:$M$180</c:f>
              <c:numCache>
                <c:formatCode>General</c:formatCode>
                <c:ptCount val="4"/>
                <c:pt idx="0">
                  <c:v>0.59</c:v>
                </c:pt>
                <c:pt idx="1">
                  <c:v>0.57999999999999996</c:v>
                </c:pt>
                <c:pt idx="2">
                  <c:v>0.6</c:v>
                </c:pt>
                <c:pt idx="3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F4-482D-A7A7-EF43A747A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011432"/>
        <c:axId val="556102272"/>
      </c:lineChart>
      <c:catAx>
        <c:axId val="55201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102272"/>
        <c:crosses val="autoZero"/>
        <c:auto val="1"/>
        <c:lblAlgn val="ctr"/>
        <c:lblOffset val="100"/>
        <c:noMultiLvlLbl val="0"/>
      </c:catAx>
      <c:valAx>
        <c:axId val="55610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01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World Bank Voice and Accountability Indicator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'CASE STUDY TUNISIA'!$H$153</c:f>
              <c:strCache>
                <c:ptCount val="1"/>
                <c:pt idx="0">
                  <c:v>Egypt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'CASE STUDY TUNISIA'!$I$152:$M$152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'CASE STUDY TUNISIA'!$I$153:$M$153</c:f>
              <c:numCache>
                <c:formatCode>General</c:formatCode>
                <c:ptCount val="5"/>
                <c:pt idx="0">
                  <c:v>-1.2</c:v>
                </c:pt>
                <c:pt idx="1">
                  <c:v>-1.1399999999999999</c:v>
                </c:pt>
                <c:pt idx="2">
                  <c:v>-0.77</c:v>
                </c:pt>
                <c:pt idx="3">
                  <c:v>-1.05</c:v>
                </c:pt>
                <c:pt idx="4">
                  <c:v>-1.18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C-442B-94A4-881307821E8B}"/>
            </c:ext>
          </c:extLst>
        </c:ser>
        <c:ser>
          <c:idx val="1"/>
          <c:order val="1"/>
          <c:tx>
            <c:strRef>
              <c:f>'CASE STUDY TUNISIA'!$H$154</c:f>
              <c:strCache>
                <c:ptCount val="1"/>
                <c:pt idx="0">
                  <c:v>Tunisia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'CASE STUDY TUNISIA'!$I$152:$M$152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</c:numCache>
            </c:numRef>
          </c:cat>
          <c:val>
            <c:numRef>
              <c:f>'CASE STUDY TUNISIA'!$I$154:$M$154</c:f>
              <c:numCache>
                <c:formatCode>General</c:formatCode>
                <c:ptCount val="5"/>
                <c:pt idx="0">
                  <c:v>-1.4</c:v>
                </c:pt>
                <c:pt idx="1">
                  <c:v>-0.37</c:v>
                </c:pt>
                <c:pt idx="2">
                  <c:v>-0.17</c:v>
                </c:pt>
                <c:pt idx="3">
                  <c:v>-0.08</c:v>
                </c:pt>
                <c:pt idx="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C-442B-94A4-881307821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783776"/>
        <c:axId val="378784104"/>
      </c:lineChart>
      <c:catAx>
        <c:axId val="37878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784104"/>
        <c:crosses val="autoZero"/>
        <c:auto val="1"/>
        <c:lblAlgn val="ctr"/>
        <c:lblOffset val="100"/>
        <c:noMultiLvlLbl val="0"/>
      </c:catAx>
      <c:valAx>
        <c:axId val="37878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78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32</xdr:row>
      <xdr:rowOff>128587</xdr:rowOff>
    </xdr:from>
    <xdr:to>
      <xdr:col>6</xdr:col>
      <xdr:colOff>114300</xdr:colOff>
      <xdr:row>47</xdr:row>
      <xdr:rowOff>14287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561974</xdr:colOff>
      <xdr:row>36</xdr:row>
      <xdr:rowOff>33337</xdr:rowOff>
    </xdr:from>
    <xdr:to>
      <xdr:col>15</xdr:col>
      <xdr:colOff>838200</xdr:colOff>
      <xdr:row>50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552450</xdr:colOff>
      <xdr:row>50</xdr:row>
      <xdr:rowOff>133350</xdr:rowOff>
    </xdr:from>
    <xdr:to>
      <xdr:col>15</xdr:col>
      <xdr:colOff>781050</xdr:colOff>
      <xdr:row>65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571500</xdr:colOff>
      <xdr:row>65</xdr:row>
      <xdr:rowOff>157162</xdr:rowOff>
    </xdr:from>
    <xdr:to>
      <xdr:col>15</xdr:col>
      <xdr:colOff>800100</xdr:colOff>
      <xdr:row>80</xdr:row>
      <xdr:rowOff>42862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142</xdr:row>
      <xdr:rowOff>100012</xdr:rowOff>
    </xdr:from>
    <xdr:to>
      <xdr:col>25</xdr:col>
      <xdr:colOff>352425</xdr:colOff>
      <xdr:row>156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28575</xdr:colOff>
      <xdr:row>157</xdr:row>
      <xdr:rowOff>33337</xdr:rowOff>
    </xdr:from>
    <xdr:to>
      <xdr:col>25</xdr:col>
      <xdr:colOff>333375</xdr:colOff>
      <xdr:row>171</xdr:row>
      <xdr:rowOff>109537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57150</xdr:colOff>
      <xdr:row>172</xdr:row>
      <xdr:rowOff>42862</xdr:rowOff>
    </xdr:from>
    <xdr:to>
      <xdr:col>25</xdr:col>
      <xdr:colOff>361950</xdr:colOff>
      <xdr:row>186</xdr:row>
      <xdr:rowOff>119062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9525</xdr:colOff>
      <xdr:row>187</xdr:row>
      <xdr:rowOff>52387</xdr:rowOff>
    </xdr:from>
    <xdr:to>
      <xdr:col>25</xdr:col>
      <xdr:colOff>314325</xdr:colOff>
      <xdr:row>201</xdr:row>
      <xdr:rowOff>128587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127</xdr:row>
      <xdr:rowOff>119062</xdr:rowOff>
    </xdr:from>
    <xdr:to>
      <xdr:col>25</xdr:col>
      <xdr:colOff>333375</xdr:colOff>
      <xdr:row>142</xdr:row>
      <xdr:rowOff>4762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0" workbookViewId="0">
      <selection activeCell="H8" sqref="H8"/>
    </sheetView>
  </sheetViews>
  <sheetFormatPr defaultRowHeight="15" x14ac:dyDescent="0.25"/>
  <sheetData>
    <row r="1" spans="1:12" x14ac:dyDescent="0.25">
      <c r="B1" s="185">
        <v>2013</v>
      </c>
      <c r="C1" s="185"/>
      <c r="D1" s="186">
        <v>2015</v>
      </c>
      <c r="E1" s="187"/>
      <c r="G1" s="188" t="s">
        <v>416</v>
      </c>
      <c r="H1" s="188"/>
    </row>
    <row r="2" spans="1:12" x14ac:dyDescent="0.25">
      <c r="B2" t="s">
        <v>417</v>
      </c>
      <c r="C2" t="s">
        <v>418</v>
      </c>
      <c r="D2" s="68" t="s">
        <v>417</v>
      </c>
      <c r="E2" s="1" t="s">
        <v>418</v>
      </c>
      <c r="G2">
        <v>2013</v>
      </c>
      <c r="H2">
        <v>2015</v>
      </c>
    </row>
    <row r="3" spans="1:12" x14ac:dyDescent="0.25">
      <c r="A3" t="s">
        <v>5</v>
      </c>
      <c r="B3">
        <v>39</v>
      </c>
      <c r="C3">
        <v>7</v>
      </c>
      <c r="D3" s="68">
        <v>24</v>
      </c>
      <c r="E3" s="1">
        <v>4</v>
      </c>
      <c r="G3">
        <f t="shared" ref="G3:G10" si="0">B3+C3</f>
        <v>46</v>
      </c>
      <c r="H3">
        <f t="shared" ref="H3:H10" si="1">D3+E3</f>
        <v>28</v>
      </c>
    </row>
    <row r="4" spans="1:12" x14ac:dyDescent="0.25">
      <c r="A4" t="s">
        <v>6</v>
      </c>
      <c r="B4">
        <v>30</v>
      </c>
      <c r="C4">
        <v>20</v>
      </c>
      <c r="D4" s="68">
        <v>19</v>
      </c>
      <c r="E4" s="1">
        <v>15</v>
      </c>
      <c r="G4">
        <f t="shared" si="0"/>
        <v>50</v>
      </c>
      <c r="H4">
        <f t="shared" si="1"/>
        <v>34</v>
      </c>
    </row>
    <row r="5" spans="1:12" x14ac:dyDescent="0.25">
      <c r="A5" t="s">
        <v>7</v>
      </c>
      <c r="B5">
        <v>37</v>
      </c>
      <c r="C5">
        <v>15</v>
      </c>
      <c r="D5" s="68">
        <v>20</v>
      </c>
      <c r="E5" s="1">
        <v>9</v>
      </c>
      <c r="G5">
        <f t="shared" si="0"/>
        <v>52</v>
      </c>
      <c r="H5">
        <f t="shared" si="1"/>
        <v>29</v>
      </c>
    </row>
    <row r="6" spans="1:12" x14ac:dyDescent="0.25">
      <c r="A6" t="s">
        <v>8</v>
      </c>
      <c r="B6">
        <v>4</v>
      </c>
      <c r="C6">
        <v>8</v>
      </c>
      <c r="D6" s="68">
        <v>3</v>
      </c>
      <c r="E6" s="1">
        <v>9</v>
      </c>
      <c r="G6">
        <f t="shared" si="0"/>
        <v>12</v>
      </c>
      <c r="H6">
        <f t="shared" si="1"/>
        <v>12</v>
      </c>
    </row>
    <row r="7" spans="1:12" x14ac:dyDescent="0.25">
      <c r="A7" t="s">
        <v>9</v>
      </c>
      <c r="B7">
        <v>30</v>
      </c>
      <c r="C7">
        <v>11</v>
      </c>
      <c r="D7" s="68">
        <v>21</v>
      </c>
      <c r="E7" s="1">
        <v>9</v>
      </c>
      <c r="G7">
        <f t="shared" si="0"/>
        <v>41</v>
      </c>
      <c r="H7">
        <f t="shared" si="1"/>
        <v>30</v>
      </c>
    </row>
    <row r="8" spans="1:12" x14ac:dyDescent="0.25">
      <c r="A8" t="s">
        <v>10</v>
      </c>
      <c r="B8">
        <v>14</v>
      </c>
      <c r="C8">
        <v>9</v>
      </c>
      <c r="D8" s="68">
        <v>12</v>
      </c>
      <c r="E8" s="1">
        <v>11</v>
      </c>
      <c r="G8">
        <f t="shared" si="0"/>
        <v>23</v>
      </c>
      <c r="H8">
        <f t="shared" si="1"/>
        <v>23</v>
      </c>
    </row>
    <row r="9" spans="1:12" ht="15.75" thickBot="1" x14ac:dyDescent="0.3">
      <c r="A9" s="8" t="s">
        <v>11</v>
      </c>
      <c r="B9" s="8">
        <v>78</v>
      </c>
      <c r="C9" s="8">
        <v>42</v>
      </c>
      <c r="D9" s="100">
        <v>52</v>
      </c>
      <c r="E9" s="8">
        <v>48</v>
      </c>
      <c r="G9" s="8">
        <f t="shared" si="0"/>
        <v>120</v>
      </c>
      <c r="H9" s="8">
        <f t="shared" si="1"/>
        <v>100</v>
      </c>
    </row>
    <row r="10" spans="1:12" x14ac:dyDescent="0.25">
      <c r="A10" t="s">
        <v>13</v>
      </c>
      <c r="B10">
        <v>172</v>
      </c>
      <c r="C10">
        <v>54</v>
      </c>
      <c r="D10" s="68">
        <v>108</v>
      </c>
      <c r="E10" s="1">
        <v>53</v>
      </c>
      <c r="G10">
        <f t="shared" si="0"/>
        <v>226</v>
      </c>
      <c r="H10">
        <f t="shared" si="1"/>
        <v>161</v>
      </c>
      <c r="I10">
        <f>(H10-G10)/G10</f>
        <v>-0.28761061946902655</v>
      </c>
    </row>
    <row r="12" spans="1:12" x14ac:dyDescent="0.25">
      <c r="B12" t="s">
        <v>419</v>
      </c>
      <c r="C12" t="s">
        <v>420</v>
      </c>
      <c r="D12" t="s">
        <v>417</v>
      </c>
      <c r="E12" t="s">
        <v>418</v>
      </c>
    </row>
    <row r="13" spans="1:12" x14ac:dyDescent="0.25">
      <c r="F13" t="s">
        <v>5</v>
      </c>
      <c r="J13">
        <v>46</v>
      </c>
      <c r="K13">
        <v>28</v>
      </c>
      <c r="L13" s="17">
        <f t="shared" ref="L13:L19" si="2">(K13-J13)/J13</f>
        <v>-0.39130434782608697</v>
      </c>
    </row>
    <row r="14" spans="1:12" x14ac:dyDescent="0.25">
      <c r="A14" t="s">
        <v>5</v>
      </c>
      <c r="B14">
        <v>39</v>
      </c>
      <c r="C14">
        <v>7</v>
      </c>
      <c r="F14" t="s">
        <v>6</v>
      </c>
      <c r="J14">
        <v>50</v>
      </c>
      <c r="K14">
        <v>34</v>
      </c>
      <c r="L14" s="17">
        <f t="shared" si="2"/>
        <v>-0.32</v>
      </c>
    </row>
    <row r="15" spans="1:12" x14ac:dyDescent="0.25">
      <c r="D15">
        <v>24</v>
      </c>
      <c r="E15">
        <v>4</v>
      </c>
      <c r="F15" t="s">
        <v>7</v>
      </c>
      <c r="J15">
        <v>52</v>
      </c>
      <c r="K15">
        <v>29</v>
      </c>
      <c r="L15" s="17">
        <f t="shared" si="2"/>
        <v>-0.44230769230769229</v>
      </c>
    </row>
    <row r="16" spans="1:12" x14ac:dyDescent="0.25">
      <c r="F16" t="s">
        <v>8</v>
      </c>
      <c r="J16">
        <v>12</v>
      </c>
      <c r="K16">
        <v>12</v>
      </c>
      <c r="L16" s="17">
        <f t="shared" si="2"/>
        <v>0</v>
      </c>
    </row>
    <row r="17" spans="1:12" x14ac:dyDescent="0.25">
      <c r="A17" t="s">
        <v>6</v>
      </c>
      <c r="B17">
        <v>30</v>
      </c>
      <c r="C17">
        <v>20</v>
      </c>
      <c r="F17" t="s">
        <v>9</v>
      </c>
      <c r="J17">
        <v>41</v>
      </c>
      <c r="K17">
        <v>30</v>
      </c>
      <c r="L17" s="17">
        <f t="shared" si="2"/>
        <v>-0.26829268292682928</v>
      </c>
    </row>
    <row r="18" spans="1:12" x14ac:dyDescent="0.25">
      <c r="D18">
        <v>19</v>
      </c>
      <c r="E18">
        <v>15</v>
      </c>
      <c r="F18" t="s">
        <v>10</v>
      </c>
      <c r="J18">
        <v>23</v>
      </c>
      <c r="K18">
        <v>23</v>
      </c>
      <c r="L18" s="17">
        <f t="shared" si="2"/>
        <v>0</v>
      </c>
    </row>
    <row r="19" spans="1:12" x14ac:dyDescent="0.25">
      <c r="F19" t="s">
        <v>144</v>
      </c>
      <c r="J19">
        <v>120</v>
      </c>
      <c r="K19">
        <v>100</v>
      </c>
      <c r="L19" s="17">
        <f t="shared" si="2"/>
        <v>-0.16666666666666666</v>
      </c>
    </row>
    <row r="20" spans="1:12" x14ac:dyDescent="0.25">
      <c r="A20" t="s">
        <v>7</v>
      </c>
      <c r="B20">
        <v>37</v>
      </c>
      <c r="C20">
        <v>15</v>
      </c>
    </row>
    <row r="21" spans="1:12" x14ac:dyDescent="0.25">
      <c r="D21">
        <v>20</v>
      </c>
      <c r="E21">
        <v>9</v>
      </c>
    </row>
    <row r="23" spans="1:12" x14ac:dyDescent="0.25">
      <c r="A23" t="s">
        <v>8</v>
      </c>
      <c r="B23">
        <v>4</v>
      </c>
      <c r="C23">
        <v>8</v>
      </c>
    </row>
    <row r="24" spans="1:12" x14ac:dyDescent="0.25">
      <c r="D24">
        <v>3</v>
      </c>
      <c r="E24">
        <v>9</v>
      </c>
    </row>
    <row r="26" spans="1:12" x14ac:dyDescent="0.25">
      <c r="A26" t="s">
        <v>9</v>
      </c>
      <c r="B26">
        <v>30</v>
      </c>
      <c r="C26">
        <v>11</v>
      </c>
    </row>
    <row r="27" spans="1:12" x14ac:dyDescent="0.25">
      <c r="D27">
        <v>21</v>
      </c>
      <c r="E27">
        <v>9</v>
      </c>
    </row>
    <row r="29" spans="1:12" x14ac:dyDescent="0.25">
      <c r="A29" t="s">
        <v>10</v>
      </c>
      <c r="B29">
        <v>14</v>
      </c>
      <c r="C29">
        <v>9</v>
      </c>
    </row>
    <row r="30" spans="1:12" x14ac:dyDescent="0.25">
      <c r="D30">
        <v>12</v>
      </c>
      <c r="E30">
        <v>11</v>
      </c>
    </row>
    <row r="32" spans="1:12" x14ac:dyDescent="0.25">
      <c r="A32" t="s">
        <v>144</v>
      </c>
      <c r="B32">
        <v>78</v>
      </c>
      <c r="C32">
        <v>42</v>
      </c>
    </row>
    <row r="33" spans="4:5" x14ac:dyDescent="0.25">
      <c r="D33">
        <v>52</v>
      </c>
      <c r="E33">
        <v>48</v>
      </c>
    </row>
  </sheetData>
  <mergeCells count="3">
    <mergeCell ref="B1:C1"/>
    <mergeCell ref="D1:E1"/>
    <mergeCell ref="G1:H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45"/>
  <sheetViews>
    <sheetView topLeftCell="A61" workbookViewId="0">
      <selection activeCell="G20" sqref="G20"/>
    </sheetView>
  </sheetViews>
  <sheetFormatPr defaultRowHeight="15" x14ac:dyDescent="0.25"/>
  <cols>
    <col min="2" max="5" width="16.7109375" customWidth="1"/>
    <col min="14" max="17" width="14.28515625" bestFit="1" customWidth="1"/>
  </cols>
  <sheetData>
    <row r="1" spans="1:24" ht="15.75" thickBot="1" x14ac:dyDescent="0.3">
      <c r="A1" t="s">
        <v>99</v>
      </c>
      <c r="G1" t="s">
        <v>100</v>
      </c>
      <c r="M1" s="68" t="s">
        <v>114</v>
      </c>
    </row>
    <row r="2" spans="1:24" ht="15.75" thickBot="1" x14ac:dyDescent="0.3">
      <c r="B2" s="74">
        <v>2011</v>
      </c>
      <c r="C2" s="75">
        <v>2012</v>
      </c>
      <c r="D2" s="75">
        <v>2013</v>
      </c>
      <c r="E2" s="76">
        <v>2015</v>
      </c>
      <c r="H2">
        <v>2011</v>
      </c>
      <c r="I2">
        <v>2012</v>
      </c>
      <c r="J2">
        <v>2013</v>
      </c>
      <c r="K2">
        <v>2015</v>
      </c>
      <c r="M2" s="68"/>
    </row>
    <row r="3" spans="1:24" ht="15.75" thickBot="1" x14ac:dyDescent="0.3">
      <c r="B3" s="74">
        <v>21</v>
      </c>
      <c r="C3" s="75">
        <v>13</v>
      </c>
      <c r="D3" s="75">
        <v>15</v>
      </c>
      <c r="E3" s="76">
        <v>11</v>
      </c>
      <c r="G3" t="s">
        <v>101</v>
      </c>
      <c r="H3">
        <v>15019</v>
      </c>
      <c r="I3">
        <v>12298</v>
      </c>
      <c r="J3">
        <v>10870</v>
      </c>
      <c r="K3">
        <v>10827</v>
      </c>
      <c r="M3" s="68" t="s">
        <v>101</v>
      </c>
      <c r="N3">
        <v>2011</v>
      </c>
      <c r="O3">
        <v>2012</v>
      </c>
      <c r="P3">
        <v>2013</v>
      </c>
      <c r="Q3">
        <v>2015</v>
      </c>
    </row>
    <row r="4" spans="1:24" x14ac:dyDescent="0.25">
      <c r="B4" s="77" t="s">
        <v>101</v>
      </c>
      <c r="C4" s="78" t="s">
        <v>101</v>
      </c>
      <c r="D4" s="78" t="s">
        <v>101</v>
      </c>
      <c r="E4" s="79" t="s">
        <v>101</v>
      </c>
      <c r="G4" t="s">
        <v>20</v>
      </c>
      <c r="H4">
        <v>13345</v>
      </c>
      <c r="I4">
        <v>17417</v>
      </c>
      <c r="J4">
        <v>17414</v>
      </c>
      <c r="K4">
        <v>22530</v>
      </c>
      <c r="M4" s="68" t="s">
        <v>115</v>
      </c>
      <c r="N4" s="63">
        <v>15019</v>
      </c>
      <c r="O4" s="63">
        <v>12298</v>
      </c>
      <c r="P4" s="63">
        <v>10870</v>
      </c>
      <c r="Q4" s="63">
        <v>10827</v>
      </c>
      <c r="T4" s="68"/>
      <c r="U4">
        <v>2011</v>
      </c>
      <c r="V4">
        <v>2012</v>
      </c>
      <c r="W4">
        <v>2013</v>
      </c>
      <c r="X4">
        <v>2015</v>
      </c>
    </row>
    <row r="5" spans="1:24" x14ac:dyDescent="0.25">
      <c r="B5" s="80" t="s">
        <v>102</v>
      </c>
      <c r="C5" s="72"/>
      <c r="D5" s="72"/>
      <c r="E5" s="81"/>
      <c r="G5" t="s">
        <v>33</v>
      </c>
      <c r="H5">
        <v>34603</v>
      </c>
      <c r="I5">
        <v>24000</v>
      </c>
      <c r="J5">
        <v>15141</v>
      </c>
      <c r="K5">
        <v>0</v>
      </c>
      <c r="M5" s="68" t="s">
        <v>116</v>
      </c>
      <c r="N5" s="14">
        <v>15019</v>
      </c>
      <c r="O5" s="63">
        <v>12298</v>
      </c>
      <c r="P5" s="63">
        <v>10870</v>
      </c>
      <c r="Q5" s="63">
        <v>10827</v>
      </c>
      <c r="T5" s="68" t="s">
        <v>118</v>
      </c>
      <c r="U5" s="17">
        <f>N4/N5</f>
        <v>1</v>
      </c>
      <c r="V5" s="17">
        <f>O4/O5</f>
        <v>1</v>
      </c>
      <c r="W5" s="17">
        <f>P4/P5</f>
        <v>1</v>
      </c>
      <c r="X5" s="17">
        <f>Q4/Q5</f>
        <v>1</v>
      </c>
    </row>
    <row r="6" spans="1:24" x14ac:dyDescent="0.25">
      <c r="B6" s="80" t="s">
        <v>112</v>
      </c>
      <c r="C6" s="72"/>
      <c r="D6" s="72"/>
      <c r="E6" s="81"/>
      <c r="G6" t="s">
        <v>21</v>
      </c>
      <c r="H6">
        <v>0</v>
      </c>
      <c r="I6">
        <v>0</v>
      </c>
      <c r="J6">
        <v>18298</v>
      </c>
      <c r="K6">
        <v>20427</v>
      </c>
      <c r="M6" s="68" t="s">
        <v>117</v>
      </c>
      <c r="N6" s="14">
        <v>3196665</v>
      </c>
      <c r="O6" s="63">
        <v>2847440</v>
      </c>
      <c r="P6" s="63">
        <v>2908961</v>
      </c>
      <c r="Q6" s="63">
        <v>2921875</v>
      </c>
      <c r="T6" s="68" t="s">
        <v>119</v>
      </c>
      <c r="U6" s="20">
        <f>N4/N6</f>
        <v>4.6983340450125364E-3</v>
      </c>
      <c r="V6" s="20">
        <f>O4/O6</f>
        <v>4.3189672126541737E-3</v>
      </c>
      <c r="W6" s="20">
        <f>P4/P6</f>
        <v>3.7367293683208541E-3</v>
      </c>
      <c r="X6" s="20">
        <f>Q4/Q6</f>
        <v>3.7054973262032084E-3</v>
      </c>
    </row>
    <row r="7" spans="1:24" ht="15.75" thickBot="1" x14ac:dyDescent="0.3">
      <c r="B7" s="80" t="s">
        <v>103</v>
      </c>
      <c r="C7" s="72" t="s">
        <v>103</v>
      </c>
      <c r="D7" s="72" t="s">
        <v>103</v>
      </c>
      <c r="E7" s="81"/>
      <c r="G7" s="8" t="s">
        <v>34</v>
      </c>
      <c r="H7" s="8">
        <v>78644</v>
      </c>
      <c r="I7" s="8">
        <v>104328</v>
      </c>
      <c r="J7" s="8">
        <v>104855</v>
      </c>
      <c r="K7" s="8">
        <v>116937</v>
      </c>
      <c r="L7">
        <f>SUM(H7:K7)</f>
        <v>404764</v>
      </c>
      <c r="M7" s="68"/>
      <c r="T7" s="68"/>
    </row>
    <row r="8" spans="1:24" x14ac:dyDescent="0.25">
      <c r="B8" s="80" t="s">
        <v>104</v>
      </c>
      <c r="C8" s="72"/>
      <c r="D8" s="72"/>
      <c r="E8" s="81"/>
      <c r="G8" t="s">
        <v>48</v>
      </c>
      <c r="H8" s="63">
        <v>141611</v>
      </c>
      <c r="I8" s="63">
        <v>158043</v>
      </c>
      <c r="J8" s="63">
        <v>166578</v>
      </c>
      <c r="K8" s="63">
        <v>170721</v>
      </c>
      <c r="M8" s="68" t="s">
        <v>20</v>
      </c>
      <c r="N8" s="69">
        <v>2011</v>
      </c>
      <c r="O8" s="69">
        <v>2012</v>
      </c>
      <c r="P8" s="69">
        <v>2013</v>
      </c>
      <c r="Q8" s="69">
        <v>2015</v>
      </c>
      <c r="T8" s="68"/>
    </row>
    <row r="9" spans="1:24" x14ac:dyDescent="0.25">
      <c r="B9" s="82" t="s">
        <v>40</v>
      </c>
      <c r="C9" s="73" t="s">
        <v>40</v>
      </c>
      <c r="D9" s="73" t="s">
        <v>40</v>
      </c>
      <c r="E9" s="83" t="s">
        <v>40</v>
      </c>
      <c r="L9" s="102">
        <f>SUM(H8:K8)</f>
        <v>636953</v>
      </c>
      <c r="M9" s="68" t="s">
        <v>115</v>
      </c>
      <c r="N9" s="63">
        <v>13345</v>
      </c>
      <c r="O9" s="63">
        <v>17417</v>
      </c>
      <c r="P9" s="63">
        <v>17414</v>
      </c>
      <c r="Q9" s="63">
        <v>22530</v>
      </c>
      <c r="T9" s="68"/>
      <c r="U9">
        <v>2011</v>
      </c>
      <c r="V9">
        <v>2012</v>
      </c>
      <c r="W9">
        <v>2013</v>
      </c>
      <c r="X9">
        <v>2015</v>
      </c>
    </row>
    <row r="10" spans="1:24" x14ac:dyDescent="0.25">
      <c r="B10" s="80" t="s">
        <v>42</v>
      </c>
      <c r="C10" s="72" t="s">
        <v>42</v>
      </c>
      <c r="D10" s="72" t="s">
        <v>42</v>
      </c>
      <c r="E10" s="81" t="s">
        <v>42</v>
      </c>
      <c r="L10" s="17">
        <f>L7/L9</f>
        <v>0.63546917904460765</v>
      </c>
      <c r="M10" s="68" t="s">
        <v>116</v>
      </c>
      <c r="N10" s="63">
        <v>139247</v>
      </c>
      <c r="O10" s="63">
        <v>186658</v>
      </c>
      <c r="P10" s="63">
        <v>184311</v>
      </c>
      <c r="Q10" s="63">
        <v>229822</v>
      </c>
      <c r="T10" s="68" t="s">
        <v>118</v>
      </c>
      <c r="U10" s="20">
        <f>N9/N10</f>
        <v>9.5836894152118185E-2</v>
      </c>
      <c r="V10" s="20">
        <f>O9/O10</f>
        <v>9.3309689378435423E-2</v>
      </c>
      <c r="W10" s="20">
        <f>P9/P10</f>
        <v>9.448160988763557E-2</v>
      </c>
      <c r="X10" s="20">
        <f>Q9/Q10</f>
        <v>9.8032390284655074E-2</v>
      </c>
    </row>
    <row r="11" spans="1:24" x14ac:dyDescent="0.25">
      <c r="B11" s="80" t="s">
        <v>105</v>
      </c>
      <c r="C11" s="72" t="s">
        <v>105</v>
      </c>
      <c r="D11" s="72" t="s">
        <v>105</v>
      </c>
      <c r="E11" s="81" t="s">
        <v>105</v>
      </c>
      <c r="G11" t="s">
        <v>113</v>
      </c>
      <c r="M11" s="68" t="s">
        <v>117</v>
      </c>
      <c r="N11" s="63">
        <v>1108636</v>
      </c>
      <c r="O11" s="63">
        <v>1136700</v>
      </c>
      <c r="P11" s="63">
        <v>1207765</v>
      </c>
      <c r="Q11" s="63">
        <v>1184443</v>
      </c>
      <c r="T11" s="68" t="s">
        <v>119</v>
      </c>
      <c r="U11" s="20">
        <f>N9/N11</f>
        <v>1.2037314321382312E-2</v>
      </c>
      <c r="V11" s="20">
        <f>O9/O11</f>
        <v>1.532242456232955E-2</v>
      </c>
      <c r="W11" s="20">
        <f>P9/P11</f>
        <v>1.4418367811618982E-2</v>
      </c>
      <c r="X11" s="20">
        <f>Q9/Q11</f>
        <v>1.9021599182062792E-2</v>
      </c>
    </row>
    <row r="12" spans="1:24" x14ac:dyDescent="0.25">
      <c r="B12" s="80" t="s">
        <v>106</v>
      </c>
      <c r="C12" s="72" t="s">
        <v>106</v>
      </c>
      <c r="D12" s="72" t="s">
        <v>106</v>
      </c>
      <c r="E12" s="81" t="s">
        <v>106</v>
      </c>
      <c r="H12">
        <v>2011</v>
      </c>
      <c r="I12">
        <v>2012</v>
      </c>
      <c r="J12">
        <v>2013</v>
      </c>
      <c r="K12">
        <v>2015</v>
      </c>
      <c r="M12" s="68"/>
      <c r="T12" s="68"/>
    </row>
    <row r="13" spans="1:24" x14ac:dyDescent="0.25">
      <c r="B13" s="80" t="s">
        <v>107</v>
      </c>
      <c r="C13" s="72"/>
      <c r="D13" s="72" t="s">
        <v>107</v>
      </c>
      <c r="E13" s="81"/>
      <c r="G13" t="s">
        <v>101</v>
      </c>
      <c r="H13" s="66">
        <f>H3/$H$18</f>
        <v>0.10605814520058469</v>
      </c>
      <c r="I13" s="66">
        <f>I3/$I$18</f>
        <v>7.7814265737805532E-2</v>
      </c>
      <c r="J13" s="66">
        <f>J3/$J$18</f>
        <v>6.5254715508650599E-2</v>
      </c>
      <c r="K13" s="66">
        <f>K3/$K$18</f>
        <v>6.3419263008065788E-2</v>
      </c>
      <c r="M13" s="68" t="s">
        <v>33</v>
      </c>
      <c r="N13">
        <v>2011</v>
      </c>
      <c r="O13">
        <v>2012</v>
      </c>
      <c r="P13">
        <v>2013</v>
      </c>
      <c r="Q13">
        <v>2015</v>
      </c>
      <c r="T13" s="68"/>
    </row>
    <row r="14" spans="1:24" x14ac:dyDescent="0.25">
      <c r="B14" s="80" t="s">
        <v>108</v>
      </c>
      <c r="C14" s="72"/>
      <c r="D14" s="72" t="s">
        <v>108</v>
      </c>
      <c r="E14" s="81" t="s">
        <v>108</v>
      </c>
      <c r="G14" t="s">
        <v>20</v>
      </c>
      <c r="H14" s="66">
        <f t="shared" ref="H14:H17" si="0">H4/$H$18</f>
        <v>9.4237029609281764E-2</v>
      </c>
      <c r="I14" s="66">
        <f t="shared" ref="I14:I17" si="1">I4/$I$18</f>
        <v>0.11020418493701081</v>
      </c>
      <c r="J14" s="66">
        <f t="shared" ref="J14:J17" si="2">J4/$J$18</f>
        <v>0.10453961507522001</v>
      </c>
      <c r="K14" s="66">
        <f t="shared" ref="K14:K17" si="3">K4/$K$18</f>
        <v>0.13196970495721089</v>
      </c>
      <c r="M14" s="68" t="s">
        <v>115</v>
      </c>
      <c r="N14" s="63">
        <v>34603</v>
      </c>
      <c r="O14" s="63">
        <v>24000</v>
      </c>
      <c r="P14" s="63">
        <v>15141</v>
      </c>
      <c r="Q14" s="63">
        <v>0</v>
      </c>
      <c r="T14" s="68"/>
      <c r="U14">
        <v>2011</v>
      </c>
      <c r="V14">
        <v>2012</v>
      </c>
      <c r="W14">
        <v>2013</v>
      </c>
      <c r="X14">
        <v>2015</v>
      </c>
    </row>
    <row r="15" spans="1:24" x14ac:dyDescent="0.25">
      <c r="B15" s="80" t="s">
        <v>109</v>
      </c>
      <c r="C15" s="72" t="s">
        <v>109</v>
      </c>
      <c r="D15" s="72" t="s">
        <v>109</v>
      </c>
      <c r="E15" s="81" t="s">
        <v>109</v>
      </c>
      <c r="G15" t="s">
        <v>33</v>
      </c>
      <c r="H15" s="66">
        <f t="shared" si="0"/>
        <v>0.24435248674184915</v>
      </c>
      <c r="I15" s="66">
        <f t="shared" si="1"/>
        <v>0.15185740589586377</v>
      </c>
      <c r="J15" s="66">
        <f t="shared" si="2"/>
        <v>9.0894355797284151E-2</v>
      </c>
      <c r="K15" s="66">
        <f t="shared" si="3"/>
        <v>0</v>
      </c>
      <c r="M15" s="68" t="s">
        <v>116</v>
      </c>
      <c r="N15" s="63">
        <v>34603</v>
      </c>
      <c r="O15" s="63">
        <v>24000</v>
      </c>
      <c r="P15" s="63">
        <v>15141</v>
      </c>
      <c r="Q15" s="63">
        <v>11266</v>
      </c>
      <c r="T15" s="68" t="s">
        <v>118</v>
      </c>
      <c r="U15" s="17">
        <f>N14/N15</f>
        <v>1</v>
      </c>
      <c r="V15" s="17">
        <f>O14/O15</f>
        <v>1</v>
      </c>
      <c r="W15" s="17">
        <f>P14/P15</f>
        <v>1</v>
      </c>
      <c r="X15" s="17">
        <f>Q14/Q15</f>
        <v>0</v>
      </c>
    </row>
    <row r="16" spans="1:24" x14ac:dyDescent="0.25">
      <c r="B16" s="80" t="s">
        <v>41</v>
      </c>
      <c r="C16" s="72"/>
      <c r="D16" s="72"/>
      <c r="E16" s="81"/>
      <c r="G16" t="s">
        <v>21</v>
      </c>
      <c r="H16" s="66">
        <f t="shared" si="0"/>
        <v>0</v>
      </c>
      <c r="I16" s="66">
        <f t="shared" si="1"/>
        <v>0</v>
      </c>
      <c r="J16" s="66">
        <f t="shared" si="2"/>
        <v>0.10984643830517836</v>
      </c>
      <c r="K16" s="66">
        <f t="shared" si="3"/>
        <v>0.11965136099249653</v>
      </c>
      <c r="M16" s="68" t="s">
        <v>117</v>
      </c>
      <c r="N16" s="63">
        <v>3633780</v>
      </c>
      <c r="O16" s="63">
        <v>3761521</v>
      </c>
      <c r="P16" s="63">
        <v>3590698</v>
      </c>
      <c r="Q16" s="63">
        <v>3836979</v>
      </c>
      <c r="T16" s="68" t="s">
        <v>119</v>
      </c>
      <c r="U16" s="20">
        <f>N14/N16</f>
        <v>9.5225908007639422E-3</v>
      </c>
      <c r="V16" s="20">
        <f>O14/O16</f>
        <v>6.3803977167746773E-3</v>
      </c>
      <c r="W16" s="20">
        <f>P14/P16</f>
        <v>4.2167288922655153E-3</v>
      </c>
      <c r="X16" s="20">
        <f>Q14/Q16</f>
        <v>0</v>
      </c>
    </row>
    <row r="17" spans="1:24" ht="15.75" thickBot="1" x14ac:dyDescent="0.3">
      <c r="B17" s="80" t="s">
        <v>20</v>
      </c>
      <c r="C17" s="72" t="s">
        <v>20</v>
      </c>
      <c r="D17" s="72" t="s">
        <v>20</v>
      </c>
      <c r="E17" s="81" t="s">
        <v>20</v>
      </c>
      <c r="G17" s="8" t="s">
        <v>34</v>
      </c>
      <c r="H17" s="67">
        <f t="shared" si="0"/>
        <v>0.55535233844828436</v>
      </c>
      <c r="I17" s="67">
        <f t="shared" si="1"/>
        <v>0.66012414342931991</v>
      </c>
      <c r="J17" s="67">
        <f t="shared" si="2"/>
        <v>0.62946487531366691</v>
      </c>
      <c r="K17" s="67">
        <f t="shared" si="3"/>
        <v>0.68495967104222677</v>
      </c>
      <c r="M17" s="68"/>
      <c r="T17" s="68"/>
    </row>
    <row r="18" spans="1:24" x14ac:dyDescent="0.25">
      <c r="B18" s="80" t="s">
        <v>38</v>
      </c>
      <c r="C18" s="72" t="s">
        <v>38</v>
      </c>
      <c r="D18" s="72"/>
      <c r="E18" s="81"/>
      <c r="G18" t="s">
        <v>48</v>
      </c>
      <c r="H18">
        <v>141611</v>
      </c>
      <c r="I18">
        <v>158043</v>
      </c>
      <c r="J18">
        <v>166578</v>
      </c>
      <c r="K18">
        <v>170721</v>
      </c>
      <c r="M18" s="68" t="s">
        <v>21</v>
      </c>
      <c r="N18" s="70">
        <v>2011</v>
      </c>
      <c r="O18" s="70">
        <v>2012</v>
      </c>
      <c r="P18" s="70">
        <v>2013</v>
      </c>
      <c r="Q18" s="70">
        <v>2015</v>
      </c>
      <c r="T18" s="68"/>
    </row>
    <row r="19" spans="1:24" x14ac:dyDescent="0.25">
      <c r="B19" s="80" t="s">
        <v>39</v>
      </c>
      <c r="C19" s="72"/>
      <c r="D19" s="72"/>
      <c r="E19" s="81"/>
      <c r="G19" t="s">
        <v>124</v>
      </c>
      <c r="H19" s="12">
        <v>995814</v>
      </c>
      <c r="I19" s="12">
        <v>965471</v>
      </c>
      <c r="J19" s="36">
        <v>825271</v>
      </c>
      <c r="K19">
        <v>1126648</v>
      </c>
      <c r="M19" s="68" t="s">
        <v>115</v>
      </c>
      <c r="N19" s="63">
        <v>0</v>
      </c>
      <c r="O19" s="63">
        <v>0</v>
      </c>
      <c r="P19" s="63">
        <v>18298</v>
      </c>
      <c r="Q19" s="63">
        <v>20427</v>
      </c>
      <c r="T19" s="68"/>
      <c r="U19">
        <v>2011</v>
      </c>
      <c r="V19">
        <v>2012</v>
      </c>
      <c r="W19">
        <v>2013</v>
      </c>
      <c r="X19">
        <v>2015</v>
      </c>
    </row>
    <row r="20" spans="1:24" x14ac:dyDescent="0.25">
      <c r="B20" s="80" t="s">
        <v>110</v>
      </c>
      <c r="C20" s="72"/>
      <c r="D20" s="72"/>
      <c r="E20" s="81"/>
      <c r="G20" t="s">
        <v>125</v>
      </c>
      <c r="H20" s="17">
        <f>H18/H19</f>
        <v>0.14220627546911371</v>
      </c>
      <c r="I20" s="17">
        <f t="shared" ref="I20:K20" si="4">I18/I19</f>
        <v>0.16369523268953703</v>
      </c>
      <c r="J20" s="17">
        <f t="shared" si="4"/>
        <v>0.20184642378079443</v>
      </c>
      <c r="K20" s="17">
        <f t="shared" si="4"/>
        <v>0.15153002534953242</v>
      </c>
      <c r="M20" s="68" t="s">
        <v>116</v>
      </c>
      <c r="N20" s="63">
        <v>168107</v>
      </c>
      <c r="O20" s="63">
        <v>167566</v>
      </c>
      <c r="P20" s="63">
        <v>93934</v>
      </c>
      <c r="Q20" s="63">
        <v>118503</v>
      </c>
      <c r="T20" s="68" t="s">
        <v>118</v>
      </c>
      <c r="U20" s="71">
        <f>N19/N20</f>
        <v>0</v>
      </c>
      <c r="V20" s="71">
        <f>O19/O20</f>
        <v>0</v>
      </c>
      <c r="W20" s="20">
        <f>P19/P20</f>
        <v>0.19479634637085613</v>
      </c>
      <c r="X20" s="20">
        <f>Q19/Q20</f>
        <v>0.17237538290169868</v>
      </c>
    </row>
    <row r="21" spans="1:24" x14ac:dyDescent="0.25">
      <c r="B21" s="80" t="s">
        <v>33</v>
      </c>
      <c r="C21" s="72" t="s">
        <v>33</v>
      </c>
      <c r="D21" s="72" t="s">
        <v>33</v>
      </c>
      <c r="E21" s="81"/>
      <c r="M21" s="68" t="s">
        <v>117</v>
      </c>
      <c r="N21" s="63">
        <v>1813561</v>
      </c>
      <c r="O21" s="63">
        <v>1908669</v>
      </c>
      <c r="P21" s="63">
        <v>1787561</v>
      </c>
      <c r="Q21" s="63">
        <v>1601708</v>
      </c>
      <c r="T21" s="68" t="s">
        <v>119</v>
      </c>
      <c r="U21" s="71">
        <f>N19/N21</f>
        <v>0</v>
      </c>
      <c r="V21" s="71">
        <f>O19/O21</f>
        <v>0</v>
      </c>
      <c r="W21" s="20">
        <f>P19/P21</f>
        <v>1.0236294034161632E-2</v>
      </c>
      <c r="X21" s="20">
        <f>Q19/Q21</f>
        <v>1.2753260893995659E-2</v>
      </c>
    </row>
    <row r="22" spans="1:24" x14ac:dyDescent="0.25">
      <c r="B22" s="80" t="s">
        <v>111</v>
      </c>
      <c r="C22" s="72" t="s">
        <v>111</v>
      </c>
      <c r="D22" s="72" t="s">
        <v>111</v>
      </c>
      <c r="E22" s="81"/>
      <c r="M22" s="68"/>
      <c r="T22" s="68"/>
    </row>
    <row r="23" spans="1:24" x14ac:dyDescent="0.25">
      <c r="B23" s="80" t="s">
        <v>37</v>
      </c>
      <c r="C23" s="72" t="s">
        <v>37</v>
      </c>
      <c r="D23" s="72" t="s">
        <v>37</v>
      </c>
      <c r="E23" s="81" t="s">
        <v>37</v>
      </c>
      <c r="M23" s="68" t="s">
        <v>34</v>
      </c>
      <c r="N23">
        <v>2011</v>
      </c>
      <c r="O23">
        <v>2012</v>
      </c>
      <c r="P23">
        <v>2013</v>
      </c>
      <c r="Q23">
        <v>2015</v>
      </c>
      <c r="T23" s="68"/>
    </row>
    <row r="24" spans="1:24" x14ac:dyDescent="0.25">
      <c r="B24" s="80" t="s">
        <v>34</v>
      </c>
      <c r="C24" s="72" t="s">
        <v>34</v>
      </c>
      <c r="D24" s="72" t="s">
        <v>34</v>
      </c>
      <c r="E24" s="81" t="s">
        <v>34</v>
      </c>
      <c r="M24" s="68" t="s">
        <v>115</v>
      </c>
      <c r="N24" s="63">
        <v>78644</v>
      </c>
      <c r="O24" s="63">
        <v>104328</v>
      </c>
      <c r="P24" s="63">
        <v>104855</v>
      </c>
      <c r="Q24" s="63">
        <v>116937</v>
      </c>
      <c r="T24" s="68"/>
      <c r="U24">
        <v>2011</v>
      </c>
      <c r="V24">
        <v>2012</v>
      </c>
      <c r="W24">
        <v>2013</v>
      </c>
      <c r="X24">
        <v>2015</v>
      </c>
    </row>
    <row r="25" spans="1:24" x14ac:dyDescent="0.25">
      <c r="B25" s="80"/>
      <c r="C25" s="72"/>
      <c r="D25" s="72" t="s">
        <v>21</v>
      </c>
      <c r="E25" s="81" t="s">
        <v>21</v>
      </c>
      <c r="M25" s="68" t="s">
        <v>116</v>
      </c>
      <c r="N25" s="63">
        <v>458173</v>
      </c>
      <c r="O25" s="63">
        <v>434382</v>
      </c>
      <c r="P25" s="63">
        <v>402337</v>
      </c>
      <c r="Q25" s="63">
        <v>525998</v>
      </c>
      <c r="T25" s="68" t="s">
        <v>118</v>
      </c>
      <c r="U25" s="20">
        <f>N24/N25</f>
        <v>0.17164695431638269</v>
      </c>
      <c r="V25" s="20">
        <f>O24/O25</f>
        <v>0.24017569788803403</v>
      </c>
      <c r="W25" s="20">
        <f>P24/P25</f>
        <v>0.26061485769392323</v>
      </c>
      <c r="X25" s="20">
        <f>Q24/Q25</f>
        <v>0.22231453351533656</v>
      </c>
    </row>
    <row r="26" spans="1:24" ht="15.75" thickBot="1" x14ac:dyDescent="0.3">
      <c r="B26" s="84"/>
      <c r="C26" s="85"/>
      <c r="D26" s="85"/>
      <c r="E26" s="86"/>
      <c r="M26" s="68" t="s">
        <v>117</v>
      </c>
      <c r="N26" s="63">
        <v>19516701</v>
      </c>
      <c r="O26" s="63">
        <v>19847195</v>
      </c>
      <c r="P26" s="63">
        <v>21090601</v>
      </c>
      <c r="Q26" s="63">
        <v>25113047</v>
      </c>
      <c r="T26" s="68" t="s">
        <v>119</v>
      </c>
      <c r="U26" s="20">
        <f>N24/N26</f>
        <v>4.0295744654795908E-3</v>
      </c>
      <c r="V26" s="20">
        <f>O24/O26</f>
        <v>5.2565614435692298E-3</v>
      </c>
      <c r="W26" s="20">
        <f>P24/P26</f>
        <v>4.9716459004653301E-3</v>
      </c>
      <c r="X26" s="20">
        <f>Q24/Q26</f>
        <v>4.6564242085000681E-3</v>
      </c>
    </row>
    <row r="27" spans="1:24" x14ac:dyDescent="0.25">
      <c r="A27" t="s">
        <v>141</v>
      </c>
      <c r="M27" s="68"/>
    </row>
    <row r="28" spans="1:24" x14ac:dyDescent="0.25">
      <c r="B28">
        <v>2011</v>
      </c>
      <c r="C28">
        <v>2012</v>
      </c>
      <c r="D28">
        <v>2013</v>
      </c>
      <c r="E28">
        <v>2015</v>
      </c>
      <c r="M28" s="1"/>
    </row>
    <row r="29" spans="1:24" x14ac:dyDescent="0.25">
      <c r="A29" t="s">
        <v>5</v>
      </c>
      <c r="B29">
        <v>5</v>
      </c>
      <c r="C29">
        <v>2</v>
      </c>
      <c r="D29">
        <v>2</v>
      </c>
      <c r="E29">
        <v>1</v>
      </c>
      <c r="M29" s="1"/>
    </row>
    <row r="30" spans="1:24" x14ac:dyDescent="0.25">
      <c r="A30" t="s">
        <v>6</v>
      </c>
      <c r="B30">
        <v>7</v>
      </c>
      <c r="C30">
        <v>5</v>
      </c>
      <c r="D30">
        <v>7</v>
      </c>
      <c r="E30">
        <v>6</v>
      </c>
      <c r="M30" s="1"/>
    </row>
    <row r="31" spans="1:24" x14ac:dyDescent="0.25">
      <c r="A31" t="s">
        <v>7</v>
      </c>
      <c r="B31">
        <v>4</v>
      </c>
      <c r="C31">
        <v>2</v>
      </c>
      <c r="D31">
        <v>1</v>
      </c>
      <c r="E31">
        <v>1</v>
      </c>
      <c r="M31" s="1"/>
    </row>
    <row r="32" spans="1:24" x14ac:dyDescent="0.25">
      <c r="A32" t="s">
        <v>8</v>
      </c>
      <c r="B32">
        <v>0</v>
      </c>
      <c r="C32">
        <v>0</v>
      </c>
      <c r="D32">
        <v>0</v>
      </c>
      <c r="E32">
        <v>0</v>
      </c>
      <c r="M32" s="1"/>
    </row>
    <row r="33" spans="1:13" x14ac:dyDescent="0.25">
      <c r="A33" t="s">
        <v>9</v>
      </c>
      <c r="B33">
        <v>3</v>
      </c>
      <c r="C33">
        <v>2</v>
      </c>
      <c r="D33">
        <v>3</v>
      </c>
      <c r="E33">
        <v>1</v>
      </c>
      <c r="M33" s="1"/>
    </row>
    <row r="34" spans="1:13" x14ac:dyDescent="0.25">
      <c r="A34" t="s">
        <v>10</v>
      </c>
      <c r="B34">
        <v>1</v>
      </c>
      <c r="C34">
        <v>1</v>
      </c>
      <c r="D34">
        <v>1</v>
      </c>
      <c r="E34">
        <v>1</v>
      </c>
    </row>
    <row r="35" spans="1:13" x14ac:dyDescent="0.25">
      <c r="A35" t="s">
        <v>11</v>
      </c>
      <c r="B35">
        <v>1</v>
      </c>
      <c r="C35">
        <v>1</v>
      </c>
      <c r="D35">
        <v>1</v>
      </c>
      <c r="E35">
        <v>1</v>
      </c>
    </row>
    <row r="37" spans="1:13" x14ac:dyDescent="0.25">
      <c r="A37" t="s">
        <v>135</v>
      </c>
      <c r="B37">
        <v>2011</v>
      </c>
      <c r="C37">
        <v>2012</v>
      </c>
      <c r="D37">
        <v>2013</v>
      </c>
      <c r="E37">
        <v>2015</v>
      </c>
    </row>
    <row r="38" spans="1:13" x14ac:dyDescent="0.25">
      <c r="A38" t="s">
        <v>132</v>
      </c>
      <c r="B38" s="63">
        <v>256833.33333333299</v>
      </c>
      <c r="C38" s="63">
        <v>245900</v>
      </c>
      <c r="D38" s="63">
        <v>269066.66666666698</v>
      </c>
      <c r="E38" s="63">
        <v>207133.33333333299</v>
      </c>
    </row>
    <row r="39" spans="1:13" x14ac:dyDescent="0.25">
      <c r="A39" t="s">
        <v>115</v>
      </c>
      <c r="B39" s="63">
        <v>94182.666666666701</v>
      </c>
      <c r="C39" s="63">
        <v>87404.333333333299</v>
      </c>
      <c r="D39" s="63">
        <v>76900</v>
      </c>
      <c r="E39" s="63">
        <v>58084.333333333299</v>
      </c>
      <c r="G39" s="102">
        <f>B39+B43</f>
        <v>172826.66666666669</v>
      </c>
      <c r="H39" s="102">
        <f>E39+E43</f>
        <v>175021.33333333331</v>
      </c>
    </row>
    <row r="40" spans="1:13" x14ac:dyDescent="0.25">
      <c r="H40" s="102">
        <f>H39-G39</f>
        <v>2194.6666666666279</v>
      </c>
    </row>
    <row r="41" spans="1:13" x14ac:dyDescent="0.25">
      <c r="A41" t="s">
        <v>136</v>
      </c>
      <c r="B41">
        <v>2011</v>
      </c>
      <c r="C41">
        <v>2012</v>
      </c>
      <c r="D41">
        <v>2013</v>
      </c>
      <c r="E41">
        <v>2015</v>
      </c>
    </row>
    <row r="42" spans="1:13" x14ac:dyDescent="0.25">
      <c r="A42" t="s">
        <v>132</v>
      </c>
      <c r="B42" s="63">
        <v>322666.66666666698</v>
      </c>
      <c r="C42" s="63">
        <v>281933.33333333302</v>
      </c>
      <c r="D42" s="63">
        <v>247666.66666666701</v>
      </c>
      <c r="E42" s="63">
        <v>268266.66666666698</v>
      </c>
    </row>
    <row r="43" spans="1:13" x14ac:dyDescent="0.25">
      <c r="A43" t="s">
        <v>115</v>
      </c>
      <c r="B43" s="63">
        <v>78644</v>
      </c>
      <c r="C43" s="63">
        <v>104328</v>
      </c>
      <c r="D43" s="63">
        <v>104855</v>
      </c>
      <c r="E43" s="63">
        <v>116937</v>
      </c>
    </row>
    <row r="44" spans="1:13" x14ac:dyDescent="0.25">
      <c r="B44" s="63"/>
      <c r="C44" s="63"/>
      <c r="D44" s="63"/>
      <c r="E44" s="63"/>
    </row>
    <row r="45" spans="1:13" x14ac:dyDescent="0.25">
      <c r="A45" t="s">
        <v>132</v>
      </c>
      <c r="B45" s="104">
        <v>2011</v>
      </c>
      <c r="C45" s="104">
        <v>2012</v>
      </c>
      <c r="D45" s="104">
        <v>2013</v>
      </c>
      <c r="E45" s="104">
        <v>2014</v>
      </c>
    </row>
    <row r="46" spans="1:13" x14ac:dyDescent="0.25">
      <c r="A46" t="s">
        <v>147</v>
      </c>
      <c r="B46" s="63">
        <v>322666.66666666698</v>
      </c>
      <c r="C46" s="63">
        <v>281933.33333333302</v>
      </c>
      <c r="D46" s="63">
        <v>247666.66666666701</v>
      </c>
      <c r="E46" s="63">
        <v>268266.66666666698</v>
      </c>
    </row>
    <row r="47" spans="1:13" x14ac:dyDescent="0.25">
      <c r="A47" t="s">
        <v>138</v>
      </c>
      <c r="B47" s="63">
        <v>256833.33333333299</v>
      </c>
      <c r="C47" s="63">
        <v>245900</v>
      </c>
      <c r="D47" s="63">
        <v>269066.66666666698</v>
      </c>
      <c r="E47" s="63">
        <v>207133.33333333299</v>
      </c>
    </row>
    <row r="48" spans="1:13" x14ac:dyDescent="0.25">
      <c r="B48" s="63"/>
      <c r="C48" s="63"/>
      <c r="D48" s="63"/>
      <c r="E48" s="63"/>
    </row>
    <row r="49" spans="1:6" x14ac:dyDescent="0.25">
      <c r="A49" t="s">
        <v>137</v>
      </c>
    </row>
    <row r="50" spans="1:6" x14ac:dyDescent="0.25">
      <c r="A50" t="s">
        <v>138</v>
      </c>
      <c r="B50">
        <v>2012</v>
      </c>
      <c r="C50">
        <v>2013</v>
      </c>
      <c r="D50">
        <v>2015</v>
      </c>
      <c r="E50" s="97" t="s">
        <v>130</v>
      </c>
      <c r="F50" t="s">
        <v>142</v>
      </c>
    </row>
    <row r="51" spans="1:6" x14ac:dyDescent="0.25">
      <c r="A51" t="s">
        <v>132</v>
      </c>
      <c r="B51" s="17">
        <f t="shared" ref="B51:D52" si="5">(C38-B38)/B38</f>
        <v>-4.2569759896170054E-2</v>
      </c>
      <c r="C51" s="17">
        <f t="shared" si="5"/>
        <v>9.4211739189373631E-2</v>
      </c>
      <c r="D51" s="17">
        <f t="shared" si="5"/>
        <v>-0.23017839444995258</v>
      </c>
      <c r="E51" s="17">
        <f>(D38-B38)/B38</f>
        <v>4.7631408176511354E-2</v>
      </c>
      <c r="F51" s="17">
        <f>(E38-B38)/B38</f>
        <v>-0.19351070733290096</v>
      </c>
    </row>
    <row r="52" spans="1:6" x14ac:dyDescent="0.25">
      <c r="A52" t="s">
        <v>115</v>
      </c>
      <c r="B52" s="17">
        <f t="shared" si="5"/>
        <v>-7.197007234169131E-2</v>
      </c>
      <c r="C52" s="17">
        <f t="shared" si="5"/>
        <v>-0.12018092161715822</v>
      </c>
      <c r="D52" s="17">
        <f t="shared" si="5"/>
        <v>-0.2446770697876034</v>
      </c>
      <c r="E52" s="17">
        <f>(D39-B39)/B39</f>
        <v>-0.18350156433597153</v>
      </c>
      <c r="F52" s="17">
        <f>(E39-B39)/B39</f>
        <v>-0.38328000906040804</v>
      </c>
    </row>
    <row r="54" spans="1:6" x14ac:dyDescent="0.25">
      <c r="A54" t="s">
        <v>139</v>
      </c>
      <c r="B54">
        <v>2012</v>
      </c>
      <c r="C54">
        <v>2013</v>
      </c>
      <c r="D54">
        <v>2015</v>
      </c>
      <c r="E54" s="97" t="s">
        <v>130</v>
      </c>
    </row>
    <row r="55" spans="1:6" x14ac:dyDescent="0.25">
      <c r="A55" t="s">
        <v>132</v>
      </c>
      <c r="B55" s="17">
        <f t="shared" ref="B55:D56" si="6">(C42-B42)/B42</f>
        <v>-0.1262396694214894</v>
      </c>
      <c r="C55" s="17">
        <f t="shared" si="6"/>
        <v>-0.1215417356348997</v>
      </c>
      <c r="D55" s="17">
        <f t="shared" si="6"/>
        <v>8.3176312247644449E-2</v>
      </c>
      <c r="E55" s="17">
        <f>(D42-B42)/B42</f>
        <v>-0.23243801652892532</v>
      </c>
      <c r="F55" s="17">
        <f>(E42-B42)/B42</f>
        <v>-0.1685950413223139</v>
      </c>
    </row>
    <row r="56" spans="1:6" x14ac:dyDescent="0.25">
      <c r="A56" t="s">
        <v>115</v>
      </c>
      <c r="B56" s="17">
        <f t="shared" si="6"/>
        <v>0.32658562636691929</v>
      </c>
      <c r="C56" s="17">
        <f t="shared" si="6"/>
        <v>5.0513764281880221E-3</v>
      </c>
      <c r="D56" s="17">
        <f t="shared" si="6"/>
        <v>0.11522578799294264</v>
      </c>
      <c r="E56" s="17">
        <f>(D43-B43)/B43</f>
        <v>0.33328670972992219</v>
      </c>
      <c r="F56" s="17">
        <f>(E43-B43)/B43</f>
        <v>0.48691572147907025</v>
      </c>
    </row>
    <row r="66" spans="1:6" x14ac:dyDescent="0.25">
      <c r="A66" t="s">
        <v>129</v>
      </c>
    </row>
    <row r="67" spans="1:6" x14ac:dyDescent="0.25">
      <c r="A67" s="72" t="s">
        <v>131</v>
      </c>
      <c r="B67" s="93" t="s">
        <v>134</v>
      </c>
      <c r="C67" s="93" t="s">
        <v>134</v>
      </c>
      <c r="D67" s="93" t="s">
        <v>134</v>
      </c>
      <c r="E67" s="93" t="s">
        <v>134</v>
      </c>
    </row>
    <row r="68" spans="1:6" x14ac:dyDescent="0.25">
      <c r="A68" s="72"/>
      <c r="B68" s="72">
        <v>2011</v>
      </c>
      <c r="C68" s="72">
        <v>2012</v>
      </c>
      <c r="D68" s="72">
        <v>2013</v>
      </c>
      <c r="E68" s="72">
        <v>2015</v>
      </c>
    </row>
    <row r="69" spans="1:6" x14ac:dyDescent="0.25">
      <c r="A69" s="72" t="s">
        <v>126</v>
      </c>
      <c r="B69" s="90">
        <v>24226000000</v>
      </c>
      <c r="C69" s="90">
        <v>21858000000</v>
      </c>
      <c r="D69" s="90">
        <v>19161000000</v>
      </c>
      <c r="E69" s="90">
        <v>11638000000</v>
      </c>
    </row>
    <row r="70" spans="1:6" x14ac:dyDescent="0.25">
      <c r="A70" s="72" t="s">
        <v>127</v>
      </c>
      <c r="B70" s="90">
        <v>8272000000</v>
      </c>
      <c r="C70" s="90">
        <v>7312000000</v>
      </c>
      <c r="D70" s="90">
        <v>4652000000</v>
      </c>
      <c r="E70" s="90">
        <v>1831000000</v>
      </c>
    </row>
    <row r="71" spans="1:6" x14ac:dyDescent="0.25">
      <c r="A71" s="72"/>
      <c r="B71" s="72"/>
      <c r="C71" s="72"/>
      <c r="D71" s="72"/>
      <c r="E71" s="72"/>
    </row>
    <row r="72" spans="1:6" x14ac:dyDescent="0.25">
      <c r="A72" s="72" t="s">
        <v>128</v>
      </c>
      <c r="B72" s="72">
        <v>2012</v>
      </c>
      <c r="C72" s="72">
        <v>2013</v>
      </c>
      <c r="D72" s="92" t="s">
        <v>130</v>
      </c>
      <c r="E72" s="72">
        <v>2015</v>
      </c>
    </row>
    <row r="73" spans="1:6" x14ac:dyDescent="0.25">
      <c r="A73" s="72" t="s">
        <v>126</v>
      </c>
      <c r="B73" s="91">
        <f>(C69-B69)/B69</f>
        <v>-9.7746223066127305E-2</v>
      </c>
      <c r="C73" s="91">
        <f t="shared" ref="C73" si="7">(D69-C69)/C69</f>
        <v>-0.1233873181443865</v>
      </c>
      <c r="D73" s="91">
        <f>(D69-B69)/B69</f>
        <v>-0.20907289688764139</v>
      </c>
      <c r="E73" s="91">
        <f>(E69-D69)/D69</f>
        <v>-0.3926204269088252</v>
      </c>
      <c r="F73" s="17">
        <f>(E69-B69)/B69</f>
        <v>-0.51960703376537609</v>
      </c>
    </row>
    <row r="74" spans="1:6" x14ac:dyDescent="0.25">
      <c r="A74" s="72" t="s">
        <v>127</v>
      </c>
      <c r="B74" s="91">
        <f>(C70-B70)/B70</f>
        <v>-0.11605415860735009</v>
      </c>
      <c r="C74" s="91">
        <f>(D70-C70)/C70</f>
        <v>-0.3637855579868709</v>
      </c>
      <c r="D74" s="91">
        <f>(D70-B70)/B70</f>
        <v>-0.43762088974854935</v>
      </c>
      <c r="E74" s="91">
        <f>(E70-D70)/D70</f>
        <v>-0.6064058469475494</v>
      </c>
      <c r="F74" s="17">
        <f t="shared" ref="F74:F84" si="8">(E70-B70)/B70</f>
        <v>-0.77865087040618952</v>
      </c>
    </row>
    <row r="75" spans="1:6" x14ac:dyDescent="0.25">
      <c r="F75" s="17"/>
    </row>
    <row r="76" spans="1:6" x14ac:dyDescent="0.25">
      <c r="F76" s="17"/>
    </row>
    <row r="77" spans="1:6" x14ac:dyDescent="0.25">
      <c r="A77" s="72" t="s">
        <v>132</v>
      </c>
      <c r="B77" s="93" t="s">
        <v>134</v>
      </c>
      <c r="C77" s="93" t="s">
        <v>134</v>
      </c>
      <c r="D77" s="93" t="s">
        <v>134</v>
      </c>
      <c r="E77" s="93" t="s">
        <v>134</v>
      </c>
      <c r="F77" s="17"/>
    </row>
    <row r="78" spans="1:6" x14ac:dyDescent="0.25">
      <c r="A78" s="72"/>
      <c r="B78" s="72">
        <v>2011</v>
      </c>
      <c r="C78" s="72">
        <v>2012</v>
      </c>
      <c r="D78" s="72">
        <v>2013</v>
      </c>
      <c r="E78" s="72">
        <v>2015</v>
      </c>
      <c r="F78" s="17"/>
    </row>
    <row r="79" spans="1:6" x14ac:dyDescent="0.25">
      <c r="A79" s="72" t="s">
        <v>126</v>
      </c>
      <c r="B79" s="90">
        <v>23415000000</v>
      </c>
      <c r="C79" s="90">
        <v>18700000000</v>
      </c>
      <c r="D79" s="90">
        <v>17648000000</v>
      </c>
      <c r="E79" s="90">
        <v>14653000000</v>
      </c>
      <c r="F79" s="17"/>
    </row>
    <row r="80" spans="1:6" x14ac:dyDescent="0.25">
      <c r="A80" s="72" t="s">
        <v>127</v>
      </c>
      <c r="B80" s="90">
        <v>8467000000</v>
      </c>
      <c r="C80" s="90">
        <v>5160000000</v>
      </c>
      <c r="D80" s="90">
        <v>5858000000</v>
      </c>
      <c r="E80" s="90">
        <v>2918000000</v>
      </c>
      <c r="F80" s="17"/>
    </row>
    <row r="81" spans="1:6" x14ac:dyDescent="0.25">
      <c r="A81" s="72"/>
      <c r="B81" s="72"/>
      <c r="C81" s="72"/>
      <c r="D81" s="72"/>
      <c r="E81" s="72"/>
      <c r="F81" s="17"/>
    </row>
    <row r="82" spans="1:6" x14ac:dyDescent="0.25">
      <c r="A82" s="72" t="s">
        <v>133</v>
      </c>
      <c r="B82" s="72">
        <v>2012</v>
      </c>
      <c r="C82" s="72">
        <v>2013</v>
      </c>
      <c r="D82" s="92" t="s">
        <v>130</v>
      </c>
      <c r="E82" s="72">
        <v>2015</v>
      </c>
      <c r="F82" s="17"/>
    </row>
    <row r="83" spans="1:6" x14ac:dyDescent="0.25">
      <c r="A83" s="72" t="s">
        <v>126</v>
      </c>
      <c r="B83" s="91">
        <f>(C79-B79)/B79</f>
        <v>-0.20136664531283366</v>
      </c>
      <c r="C83" s="91">
        <f>(D79-C79)/C79</f>
        <v>-5.6256684491978612E-2</v>
      </c>
      <c r="D83" s="91">
        <f>(D79-B79)/B79</f>
        <v>-0.24629510997224002</v>
      </c>
      <c r="E83" s="91">
        <f>(E79-D79)/D79</f>
        <v>-0.16970761559383499</v>
      </c>
      <c r="F83" s="17">
        <f>(E79-B79)/B79</f>
        <v>-0.37420456972026478</v>
      </c>
    </row>
    <row r="84" spans="1:6" x14ac:dyDescent="0.25">
      <c r="A84" s="72" t="s">
        <v>127</v>
      </c>
      <c r="B84" s="91">
        <f>(C80-B80)/B80</f>
        <v>-0.39057517420573995</v>
      </c>
      <c r="C84" s="91">
        <f>(D80-C80)/C80</f>
        <v>0.13527131782945737</v>
      </c>
      <c r="D84" s="91">
        <f>(D80-B80)/B80</f>
        <v>-0.30813747490256288</v>
      </c>
      <c r="E84" s="91">
        <f>(E80-D80)/D80</f>
        <v>-0.50187777398429501</v>
      </c>
      <c r="F84" s="17">
        <f t="shared" si="8"/>
        <v>-0.65536789890161806</v>
      </c>
    </row>
    <row r="86" spans="1:6" x14ac:dyDescent="0.25">
      <c r="A86" s="72" t="s">
        <v>146</v>
      </c>
      <c r="B86" s="93"/>
      <c r="C86" s="93"/>
      <c r="D86" s="93"/>
      <c r="E86" s="93" t="s">
        <v>134</v>
      </c>
    </row>
    <row r="87" spans="1:6" x14ac:dyDescent="0.25">
      <c r="A87" s="72"/>
      <c r="B87" s="72">
        <v>2011</v>
      </c>
      <c r="C87" s="72">
        <v>2012</v>
      </c>
      <c r="D87" s="72">
        <v>2013</v>
      </c>
      <c r="E87" s="94">
        <v>2015</v>
      </c>
    </row>
    <row r="88" spans="1:6" x14ac:dyDescent="0.25">
      <c r="A88" s="72" t="s">
        <v>126</v>
      </c>
      <c r="B88" s="90">
        <v>317000000</v>
      </c>
      <c r="C88" s="90">
        <v>407000000</v>
      </c>
      <c r="D88" s="90">
        <v>757000000</v>
      </c>
      <c r="E88" s="95">
        <v>788000000</v>
      </c>
    </row>
    <row r="89" spans="1:6" x14ac:dyDescent="0.25">
      <c r="A89" s="72" t="s">
        <v>127</v>
      </c>
      <c r="B89" s="90">
        <v>113000000</v>
      </c>
      <c r="C89" s="90">
        <v>185000000</v>
      </c>
      <c r="D89" s="90">
        <v>208000000</v>
      </c>
      <c r="E89" s="95">
        <v>148000000</v>
      </c>
    </row>
    <row r="90" spans="1:6" x14ac:dyDescent="0.25">
      <c r="A90" s="72"/>
      <c r="B90" s="72"/>
      <c r="C90" s="72"/>
      <c r="D90" s="72"/>
      <c r="E90" s="94"/>
    </row>
    <row r="91" spans="1:6" x14ac:dyDescent="0.25">
      <c r="A91" s="72" t="s">
        <v>133</v>
      </c>
      <c r="B91" s="72">
        <v>2012</v>
      </c>
      <c r="C91" s="72">
        <v>2013</v>
      </c>
      <c r="D91" s="92" t="s">
        <v>130</v>
      </c>
      <c r="E91" s="94">
        <v>2015</v>
      </c>
    </row>
    <row r="92" spans="1:6" x14ac:dyDescent="0.25">
      <c r="A92" s="72" t="s">
        <v>126</v>
      </c>
      <c r="B92" s="91">
        <f>(C88-B88)/B88</f>
        <v>0.28391167192429023</v>
      </c>
      <c r="C92" s="91">
        <f>(D88-C88)/C88</f>
        <v>0.85995085995085996</v>
      </c>
      <c r="D92" s="91">
        <f>(D88-B88)/B88</f>
        <v>1.38801261829653</v>
      </c>
      <c r="E92" s="96">
        <f>(E88-D88)/D88</f>
        <v>4.0951122853368563E-2</v>
      </c>
      <c r="F92" s="17">
        <f>(E88-B88)/B88</f>
        <v>1.4858044164037856</v>
      </c>
    </row>
    <row r="93" spans="1:6" x14ac:dyDescent="0.25">
      <c r="A93" s="72" t="s">
        <v>127</v>
      </c>
      <c r="B93" s="91">
        <f>(C89-B89)/B89</f>
        <v>0.63716814159292035</v>
      </c>
      <c r="C93" s="91">
        <f>(D89-C89)/C89</f>
        <v>0.12432432432432433</v>
      </c>
      <c r="D93" s="91">
        <f>(D89-B89)/B89</f>
        <v>0.84070796460176989</v>
      </c>
      <c r="E93" s="96">
        <f>(E89-D89)/D89</f>
        <v>-0.28846153846153844</v>
      </c>
      <c r="F93" s="17">
        <f>(E89-B89)/B89</f>
        <v>0.30973451327433627</v>
      </c>
    </row>
    <row r="95" spans="1:6" x14ac:dyDescent="0.25">
      <c r="A95" s="72" t="s">
        <v>145</v>
      </c>
      <c r="B95" s="93"/>
      <c r="C95" s="93"/>
      <c r="D95" s="93"/>
      <c r="E95" s="93" t="s">
        <v>134</v>
      </c>
    </row>
    <row r="96" spans="1:6" x14ac:dyDescent="0.25">
      <c r="A96" s="72"/>
      <c r="B96" s="72">
        <v>2011</v>
      </c>
      <c r="C96" s="72">
        <v>2012</v>
      </c>
      <c r="D96" s="72">
        <v>2013</v>
      </c>
      <c r="E96" s="94">
        <v>2015</v>
      </c>
    </row>
    <row r="97" spans="1:13" x14ac:dyDescent="0.25">
      <c r="A97" s="72" t="s">
        <v>126</v>
      </c>
      <c r="B97" s="90">
        <v>7000000</v>
      </c>
      <c r="C97" s="90">
        <v>8000000</v>
      </c>
      <c r="D97" s="90">
        <v>155000000</v>
      </c>
      <c r="E97" s="95">
        <v>77000000</v>
      </c>
    </row>
    <row r="98" spans="1:13" x14ac:dyDescent="0.25">
      <c r="A98" s="72" t="s">
        <v>127</v>
      </c>
      <c r="B98" s="90">
        <v>773000</v>
      </c>
      <c r="C98" s="90">
        <v>749000</v>
      </c>
      <c r="D98" s="90">
        <v>1000000</v>
      </c>
      <c r="E98" s="95">
        <v>1000000</v>
      </c>
    </row>
    <row r="99" spans="1:13" x14ac:dyDescent="0.25">
      <c r="A99" s="72"/>
      <c r="B99" s="72"/>
      <c r="C99" s="72"/>
      <c r="D99" s="72"/>
      <c r="E99" s="94"/>
    </row>
    <row r="100" spans="1:13" x14ac:dyDescent="0.25">
      <c r="A100" s="72" t="s">
        <v>133</v>
      </c>
      <c r="B100" s="72">
        <v>2012</v>
      </c>
      <c r="C100" s="72">
        <v>2013</v>
      </c>
      <c r="D100" s="92" t="s">
        <v>130</v>
      </c>
      <c r="E100" s="94">
        <v>2015</v>
      </c>
    </row>
    <row r="101" spans="1:13" x14ac:dyDescent="0.25">
      <c r="A101" s="72" t="s">
        <v>126</v>
      </c>
      <c r="B101" s="91">
        <f>(C97-B97)/B97</f>
        <v>0.14285714285714285</v>
      </c>
      <c r="C101" s="91">
        <f>(D97-C97)/C97</f>
        <v>18.375</v>
      </c>
      <c r="D101" s="91">
        <f>(D97-B97)/B97</f>
        <v>21.142857142857142</v>
      </c>
      <c r="E101" s="96">
        <f>(E97-D97)/D97</f>
        <v>-0.50322580645161286</v>
      </c>
      <c r="F101" s="17">
        <f>(E97-B97)/B97</f>
        <v>10</v>
      </c>
    </row>
    <row r="102" spans="1:13" x14ac:dyDescent="0.25">
      <c r="A102" s="72" t="s">
        <v>127</v>
      </c>
      <c r="B102" s="91">
        <f>(C98-B98)/B98</f>
        <v>-3.1047865459249677E-2</v>
      </c>
      <c r="C102" s="91">
        <f>(D98-C98)/C98</f>
        <v>0.33511348464619495</v>
      </c>
      <c r="D102" s="91">
        <f>(D98-B98)/B98</f>
        <v>0.29366106080206988</v>
      </c>
      <c r="E102" s="96">
        <f>(E98-D98)/D98</f>
        <v>0</v>
      </c>
      <c r="F102" s="17">
        <f>(E98-B98)/B98</f>
        <v>0.29366106080206988</v>
      </c>
    </row>
    <row r="103" spans="1:13" x14ac:dyDescent="0.25">
      <c r="A103" s="70"/>
      <c r="B103" s="103"/>
      <c r="C103" s="103"/>
      <c r="D103" s="103"/>
      <c r="E103" s="103"/>
    </row>
    <row r="104" spans="1:13" x14ac:dyDescent="0.25">
      <c r="A104" s="189" t="s">
        <v>158</v>
      </c>
      <c r="B104" s="189"/>
      <c r="C104" s="189"/>
      <c r="D104" s="189"/>
      <c r="E104" s="189"/>
      <c r="F104" s="189"/>
      <c r="G104" s="189"/>
    </row>
    <row r="105" spans="1:13" x14ac:dyDescent="0.25">
      <c r="A105" s="70" t="s">
        <v>148</v>
      </c>
    </row>
    <row r="106" spans="1:13" x14ac:dyDescent="0.25">
      <c r="I106" s="185" t="s">
        <v>169</v>
      </c>
      <c r="J106" s="185"/>
      <c r="K106" s="185"/>
    </row>
    <row r="107" spans="1:13" x14ac:dyDescent="0.25">
      <c r="A107" t="s">
        <v>138</v>
      </c>
      <c r="B107" t="s">
        <v>150</v>
      </c>
      <c r="C107" t="s">
        <v>151</v>
      </c>
      <c r="D107" t="s">
        <v>152</v>
      </c>
      <c r="E107" t="s">
        <v>153</v>
      </c>
      <c r="F107" t="s">
        <v>154</v>
      </c>
      <c r="G107" t="s">
        <v>155</v>
      </c>
      <c r="H107" t="s">
        <v>167</v>
      </c>
      <c r="I107" s="70" t="s">
        <v>170</v>
      </c>
      <c r="J107" s="70" t="s">
        <v>173</v>
      </c>
      <c r="K107" s="70" t="s">
        <v>174</v>
      </c>
      <c r="M107" s="1"/>
    </row>
    <row r="108" spans="1:13" x14ac:dyDescent="0.25">
      <c r="A108" t="s">
        <v>149</v>
      </c>
      <c r="B108">
        <v>12</v>
      </c>
      <c r="C108">
        <v>53.1</v>
      </c>
      <c r="D108">
        <v>0</v>
      </c>
      <c r="E108">
        <v>461.1</v>
      </c>
      <c r="F108">
        <v>1477.9</v>
      </c>
      <c r="G108">
        <v>23.5</v>
      </c>
      <c r="I108" s="68">
        <v>77.930000000000007</v>
      </c>
      <c r="J108" s="106">
        <v>3.47</v>
      </c>
      <c r="K108" s="106">
        <f>(13+19.42+20.01)/3</f>
        <v>17.47666666666667</v>
      </c>
      <c r="M108" s="107"/>
    </row>
    <row r="109" spans="1:13" x14ac:dyDescent="0.25">
      <c r="A109">
        <v>2012</v>
      </c>
      <c r="B109">
        <v>4.5</v>
      </c>
      <c r="C109">
        <v>39.299999999999997</v>
      </c>
      <c r="D109">
        <v>0.2</v>
      </c>
      <c r="E109">
        <v>572</v>
      </c>
      <c r="F109">
        <v>1104.0999999999999</v>
      </c>
      <c r="G109">
        <v>40.4</v>
      </c>
      <c r="I109" s="68">
        <v>73.14</v>
      </c>
      <c r="J109" s="106">
        <v>2.31</v>
      </c>
      <c r="K109" s="106">
        <f>(7.64+16.85+18.99)/3</f>
        <v>14.493333333333334</v>
      </c>
      <c r="M109" s="107"/>
    </row>
    <row r="110" spans="1:13" x14ac:dyDescent="0.25">
      <c r="A110">
        <v>2013</v>
      </c>
      <c r="B110">
        <v>3.8</v>
      </c>
      <c r="C110">
        <v>36.799999999999997</v>
      </c>
      <c r="D110">
        <v>0.1</v>
      </c>
      <c r="E110">
        <v>686.3</v>
      </c>
      <c r="F110">
        <v>1033.5999999999999</v>
      </c>
      <c r="G110">
        <v>40.4</v>
      </c>
      <c r="I110" s="68">
        <v>73.010000000000005</v>
      </c>
      <c r="J110" s="106">
        <v>3.03</v>
      </c>
      <c r="K110" s="106">
        <f>(9.53+17.29+19.73)/3</f>
        <v>15.516666666666666</v>
      </c>
      <c r="M110" s="107"/>
    </row>
    <row r="111" spans="1:13" x14ac:dyDescent="0.25">
      <c r="A111">
        <v>2014</v>
      </c>
      <c r="B111">
        <v>4.9000000000000004</v>
      </c>
      <c r="C111">
        <v>32</v>
      </c>
      <c r="D111">
        <v>0</v>
      </c>
      <c r="E111">
        <v>40.9</v>
      </c>
      <c r="F111">
        <v>589.79999999999995</v>
      </c>
      <c r="G111">
        <v>36.9</v>
      </c>
      <c r="I111" s="68">
        <v>71.77</v>
      </c>
      <c r="J111" s="106">
        <v>4.2300000000000004</v>
      </c>
      <c r="K111" s="106">
        <f>(10.65+13.27+19.29)/3</f>
        <v>14.403333333333334</v>
      </c>
      <c r="M111" s="107"/>
    </row>
    <row r="112" spans="1:13" x14ac:dyDescent="0.25">
      <c r="A112" s="105">
        <v>2015</v>
      </c>
      <c r="B112" s="105">
        <v>3</v>
      </c>
      <c r="C112" s="105">
        <v>34.200000000000003</v>
      </c>
      <c r="D112" s="105">
        <v>0</v>
      </c>
      <c r="E112" s="105">
        <v>70.7</v>
      </c>
      <c r="F112" s="105">
        <v>602.9</v>
      </c>
      <c r="G112" s="105">
        <v>40.6</v>
      </c>
      <c r="H112" s="105"/>
      <c r="I112" s="68">
        <v>35.270000000000003</v>
      </c>
      <c r="J112" s="106">
        <v>2.63</v>
      </c>
      <c r="K112" s="106">
        <f>(1.33+7.53+10.48)/3</f>
        <v>6.4466666666666663</v>
      </c>
      <c r="M112" s="107"/>
    </row>
    <row r="113" spans="1:14" x14ac:dyDescent="0.25">
      <c r="A113" t="s">
        <v>166</v>
      </c>
      <c r="B113">
        <f>B108-B112</f>
        <v>9</v>
      </c>
      <c r="C113">
        <f t="shared" ref="C113:G113" si="9">C108-C112</f>
        <v>18.899999999999999</v>
      </c>
      <c r="D113">
        <f t="shared" si="9"/>
        <v>0</v>
      </c>
      <c r="E113">
        <f>E110-E111</f>
        <v>645.4</v>
      </c>
      <c r="F113">
        <f>F108-F112</f>
        <v>875.00000000000011</v>
      </c>
      <c r="G113">
        <f t="shared" si="9"/>
        <v>-17.100000000000001</v>
      </c>
      <c r="H113">
        <f>C113+B113+0.115+0.156+D113</f>
        <v>28.170999999999996</v>
      </c>
      <c r="I113" s="101">
        <f>(I112-I108)/I108</f>
        <v>-0.54741434620813556</v>
      </c>
      <c r="J113" s="101">
        <f t="shared" ref="J113:K113" si="10">(J112-J108)/J108</f>
        <v>-0.24207492795389057</v>
      </c>
      <c r="K113" s="101">
        <f t="shared" si="10"/>
        <v>-0.63112721724203713</v>
      </c>
      <c r="M113" s="1"/>
    </row>
    <row r="114" spans="1:14" x14ac:dyDescent="0.25">
      <c r="I114" s="68">
        <f>I108-I112</f>
        <v>42.660000000000004</v>
      </c>
      <c r="J114" s="68">
        <f t="shared" ref="J114:K114" si="11">J108-J112</f>
        <v>0.8400000000000003</v>
      </c>
      <c r="K114" s="68">
        <f t="shared" si="11"/>
        <v>11.030000000000005</v>
      </c>
      <c r="M114" s="1"/>
    </row>
    <row r="115" spans="1:14" x14ac:dyDescent="0.25">
      <c r="A115" t="s">
        <v>156</v>
      </c>
      <c r="B115">
        <v>7.2</v>
      </c>
      <c r="C115">
        <v>11</v>
      </c>
      <c r="D115">
        <v>0</v>
      </c>
      <c r="E115">
        <v>0</v>
      </c>
      <c r="F115">
        <v>134.30000000000001</v>
      </c>
      <c r="G115">
        <v>2.1</v>
      </c>
      <c r="I115" s="68"/>
      <c r="M115" s="1"/>
    </row>
    <row r="116" spans="1:14" x14ac:dyDescent="0.25">
      <c r="A116" t="s">
        <v>157</v>
      </c>
      <c r="B116">
        <v>1.2</v>
      </c>
      <c r="C116">
        <v>0</v>
      </c>
      <c r="D116">
        <v>0</v>
      </c>
      <c r="E116">
        <v>0</v>
      </c>
      <c r="F116">
        <v>23.4</v>
      </c>
      <c r="G116">
        <v>0.5</v>
      </c>
      <c r="I116" s="68"/>
      <c r="M116" s="1"/>
    </row>
    <row r="117" spans="1:14" x14ac:dyDescent="0.25">
      <c r="A117" t="s">
        <v>160</v>
      </c>
      <c r="B117">
        <v>0</v>
      </c>
      <c r="C117">
        <v>0</v>
      </c>
      <c r="D117">
        <v>0</v>
      </c>
      <c r="E117">
        <v>649</v>
      </c>
      <c r="F117">
        <v>330.7</v>
      </c>
      <c r="G117">
        <v>1.7</v>
      </c>
      <c r="I117" s="68"/>
      <c r="M117" s="1"/>
    </row>
    <row r="118" spans="1:14" x14ac:dyDescent="0.25">
      <c r="A118" s="105" t="s">
        <v>162</v>
      </c>
      <c r="B118" s="105">
        <v>0</v>
      </c>
      <c r="C118" s="105">
        <v>0</v>
      </c>
      <c r="D118" s="105">
        <v>0</v>
      </c>
      <c r="E118" s="105">
        <v>0</v>
      </c>
      <c r="F118" s="105">
        <v>0.3</v>
      </c>
      <c r="G118" s="105">
        <v>0</v>
      </c>
      <c r="H118" s="105"/>
      <c r="I118" s="68"/>
      <c r="M118" s="1"/>
    </row>
    <row r="119" spans="1:14" x14ac:dyDescent="0.25">
      <c r="A119" t="s">
        <v>159</v>
      </c>
      <c r="B119">
        <f>SUM(B115:B118)</f>
        <v>8.4</v>
      </c>
      <c r="C119">
        <f t="shared" ref="C119:G119" si="12">SUM(C115:C118)</f>
        <v>11</v>
      </c>
      <c r="D119">
        <f t="shared" si="12"/>
        <v>0</v>
      </c>
      <c r="E119">
        <f>SUM(E115:E118)</f>
        <v>649</v>
      </c>
      <c r="F119">
        <f t="shared" si="12"/>
        <v>488.7</v>
      </c>
      <c r="G119">
        <f t="shared" si="12"/>
        <v>4.3</v>
      </c>
      <c r="H119">
        <f>B119+C119+D119+0.116+0.087</f>
        <v>19.602999999999998</v>
      </c>
      <c r="I119" s="68"/>
      <c r="M119" s="1"/>
    </row>
    <row r="120" spans="1:14" x14ac:dyDescent="0.25">
      <c r="B120" s="17">
        <f>B119/B113</f>
        <v>0.93333333333333335</v>
      </c>
      <c r="C120" s="17">
        <f t="shared" ref="C120:G120" si="13">C119/C113</f>
        <v>0.58201058201058209</v>
      </c>
      <c r="D120" s="17">
        <v>0</v>
      </c>
      <c r="E120" s="17">
        <f t="shared" si="13"/>
        <v>1.0055779361636195</v>
      </c>
      <c r="F120" s="17">
        <f>F119/F113</f>
        <v>0.55851428571428563</v>
      </c>
      <c r="G120" s="17">
        <f t="shared" si="13"/>
        <v>-0.25146198830409355</v>
      </c>
      <c r="H120">
        <f>H119/H113</f>
        <v>0.69585744205033551</v>
      </c>
      <c r="I120" s="68"/>
      <c r="M120" s="1"/>
    </row>
    <row r="121" spans="1:14" x14ac:dyDescent="0.25">
      <c r="B121" s="17"/>
      <c r="C121" s="17"/>
      <c r="D121" s="17"/>
      <c r="E121" s="17"/>
      <c r="F121" s="17"/>
      <c r="G121" s="17"/>
      <c r="I121" s="1"/>
      <c r="M121" s="1"/>
    </row>
    <row r="122" spans="1:14" x14ac:dyDescent="0.25">
      <c r="I122" s="185" t="s">
        <v>168</v>
      </c>
      <c r="J122" s="185"/>
      <c r="K122" s="185"/>
      <c r="M122" s="1"/>
    </row>
    <row r="123" spans="1:14" x14ac:dyDescent="0.25">
      <c r="A123" t="s">
        <v>147</v>
      </c>
      <c r="B123" t="s">
        <v>150</v>
      </c>
      <c r="C123" t="s">
        <v>151</v>
      </c>
      <c r="D123" t="s">
        <v>152</v>
      </c>
      <c r="E123" t="s">
        <v>153</v>
      </c>
      <c r="F123" t="s">
        <v>154</v>
      </c>
      <c r="G123" t="s">
        <v>155</v>
      </c>
      <c r="H123" t="s">
        <v>167</v>
      </c>
      <c r="I123" s="68" t="s">
        <v>171</v>
      </c>
      <c r="J123" s="70" t="s">
        <v>172</v>
      </c>
      <c r="K123" s="70" t="s">
        <v>174</v>
      </c>
      <c r="M123" s="1"/>
    </row>
    <row r="124" spans="1:14" x14ac:dyDescent="0.25">
      <c r="A124" t="s">
        <v>149</v>
      </c>
      <c r="B124">
        <v>0</v>
      </c>
      <c r="C124">
        <v>0</v>
      </c>
      <c r="D124">
        <v>7.4</v>
      </c>
      <c r="E124">
        <v>3090.6</v>
      </c>
      <c r="F124">
        <v>67</v>
      </c>
      <c r="G124">
        <v>20.100000000000001</v>
      </c>
      <c r="I124" s="68">
        <v>95.11</v>
      </c>
      <c r="J124" s="70">
        <v>4.12</v>
      </c>
      <c r="K124" s="106">
        <f>(13+19.42+20.01)/3</f>
        <v>17.47666666666667</v>
      </c>
      <c r="M124" s="107"/>
      <c r="N124" s="106"/>
    </row>
    <row r="125" spans="1:14" x14ac:dyDescent="0.25">
      <c r="A125">
        <v>2012</v>
      </c>
      <c r="B125">
        <v>0</v>
      </c>
      <c r="C125">
        <v>0</v>
      </c>
      <c r="D125">
        <v>12</v>
      </c>
      <c r="E125">
        <v>2629.3</v>
      </c>
      <c r="F125">
        <v>49.5</v>
      </c>
      <c r="G125">
        <v>34.9</v>
      </c>
      <c r="I125" s="68">
        <v>95.15</v>
      </c>
      <c r="J125" s="70">
        <v>2.81</v>
      </c>
      <c r="K125" s="106">
        <f>(7.64+16.85+18.99)/3</f>
        <v>14.493333333333334</v>
      </c>
      <c r="M125" s="107"/>
      <c r="N125" s="106"/>
    </row>
    <row r="126" spans="1:14" x14ac:dyDescent="0.25">
      <c r="A126">
        <v>2013</v>
      </c>
      <c r="B126">
        <v>0</v>
      </c>
      <c r="C126">
        <v>0</v>
      </c>
      <c r="D126">
        <v>13.4</v>
      </c>
      <c r="E126">
        <v>2859.4</v>
      </c>
      <c r="F126">
        <v>47.4</v>
      </c>
      <c r="G126">
        <v>61.3</v>
      </c>
      <c r="I126" s="68">
        <v>98.05</v>
      </c>
      <c r="J126" s="70">
        <v>3.65</v>
      </c>
      <c r="K126" s="106">
        <f>(9.53+17.29+19.73)/3</f>
        <v>15.516666666666666</v>
      </c>
      <c r="M126" s="107"/>
      <c r="N126" s="106"/>
    </row>
    <row r="127" spans="1:14" x14ac:dyDescent="0.25">
      <c r="A127">
        <v>2014</v>
      </c>
      <c r="B127">
        <v>0</v>
      </c>
      <c r="C127">
        <v>0</v>
      </c>
      <c r="D127">
        <v>14.3</v>
      </c>
      <c r="E127">
        <v>2868.2</v>
      </c>
      <c r="F127">
        <v>38.5</v>
      </c>
      <c r="G127">
        <v>68</v>
      </c>
      <c r="I127" s="68">
        <v>92.91</v>
      </c>
      <c r="J127" s="70">
        <v>4.34</v>
      </c>
      <c r="K127" s="106">
        <f>(10.65+13.27+19.29)/3</f>
        <v>14.403333333333334</v>
      </c>
      <c r="M127" s="107"/>
      <c r="N127" s="106"/>
    </row>
    <row r="128" spans="1:14" x14ac:dyDescent="0.25">
      <c r="A128" s="105">
        <v>2015</v>
      </c>
      <c r="B128" s="105">
        <v>0</v>
      </c>
      <c r="C128" s="105">
        <v>0</v>
      </c>
      <c r="D128" s="105">
        <v>11.5</v>
      </c>
      <c r="E128" s="105">
        <v>2684.8</v>
      </c>
      <c r="F128" s="105">
        <v>26.2</v>
      </c>
      <c r="G128" s="105">
        <v>48.8</v>
      </c>
      <c r="H128" s="105"/>
      <c r="I128" s="68">
        <v>48.79</v>
      </c>
      <c r="J128" s="70">
        <v>2.77</v>
      </c>
      <c r="K128" s="106">
        <f>(1.33+7.53+10.48)/3</f>
        <v>6.4466666666666663</v>
      </c>
      <c r="M128" s="107"/>
      <c r="N128" s="106"/>
    </row>
    <row r="129" spans="1:11" x14ac:dyDescent="0.25">
      <c r="A129" t="s">
        <v>165</v>
      </c>
      <c r="B129">
        <f>B124-B128</f>
        <v>0</v>
      </c>
      <c r="C129">
        <f t="shared" ref="C129" si="14">C124-C128</f>
        <v>0</v>
      </c>
      <c r="D129">
        <f>D127-D128</f>
        <v>2.8000000000000007</v>
      </c>
      <c r="E129">
        <f>E126-E128</f>
        <v>174.59999999999991</v>
      </c>
      <c r="F129">
        <f>F127-F128</f>
        <v>12.3</v>
      </c>
      <c r="G129">
        <f>G127-G128</f>
        <v>19.200000000000003</v>
      </c>
      <c r="H129">
        <f>D129+G129+0.031+0.0022</f>
        <v>22.033200000000001</v>
      </c>
      <c r="I129" s="101">
        <f>(I128-I124)/I124</f>
        <v>-0.4870150352223741</v>
      </c>
      <c r="J129" s="101">
        <f t="shared" ref="J129:K129" si="15">(J128-J124)/J124</f>
        <v>-0.32766990291262138</v>
      </c>
      <c r="K129" s="101">
        <f t="shared" si="15"/>
        <v>-0.63112721724203713</v>
      </c>
    </row>
    <row r="130" spans="1:11" x14ac:dyDescent="0.25">
      <c r="I130" s="68">
        <f>I124-I128</f>
        <v>46.32</v>
      </c>
      <c r="J130" s="68">
        <f t="shared" ref="J130:K130" si="16">J124-J128</f>
        <v>1.35</v>
      </c>
      <c r="K130" s="68">
        <f t="shared" si="16"/>
        <v>11.030000000000005</v>
      </c>
    </row>
    <row r="131" spans="1:11" x14ac:dyDescent="0.25">
      <c r="A131" t="s">
        <v>156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I131" s="68"/>
    </row>
    <row r="132" spans="1:11" x14ac:dyDescent="0.25">
      <c r="A132" t="s">
        <v>157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I132" s="68"/>
    </row>
    <row r="133" spans="1:11" x14ac:dyDescent="0.25">
      <c r="A133" t="s">
        <v>161</v>
      </c>
      <c r="B133">
        <v>0</v>
      </c>
      <c r="C133">
        <v>0</v>
      </c>
      <c r="D133">
        <v>0</v>
      </c>
      <c r="E133">
        <v>2.4</v>
      </c>
      <c r="F133">
        <v>0</v>
      </c>
      <c r="G133">
        <v>0</v>
      </c>
      <c r="I133" s="68"/>
    </row>
    <row r="134" spans="1:11" x14ac:dyDescent="0.25">
      <c r="A134" s="105" t="s">
        <v>163</v>
      </c>
      <c r="B134" s="105">
        <v>0</v>
      </c>
      <c r="C134" s="105">
        <v>0</v>
      </c>
      <c r="D134" s="105">
        <v>4.2</v>
      </c>
      <c r="E134" s="105">
        <v>80.3</v>
      </c>
      <c r="F134" s="105">
        <v>1.4</v>
      </c>
      <c r="G134" s="105">
        <v>17.399999999999999</v>
      </c>
      <c r="H134" s="105"/>
      <c r="I134" s="68"/>
    </row>
    <row r="135" spans="1:11" x14ac:dyDescent="0.25">
      <c r="A135" t="s">
        <v>164</v>
      </c>
      <c r="B135">
        <f>SUM(B131:B134)</f>
        <v>0</v>
      </c>
      <c r="C135">
        <f t="shared" ref="C135:G135" si="17">SUM(C131:C134)</f>
        <v>0</v>
      </c>
      <c r="D135">
        <f t="shared" si="17"/>
        <v>4.2</v>
      </c>
      <c r="E135">
        <f t="shared" si="17"/>
        <v>82.7</v>
      </c>
      <c r="F135">
        <f t="shared" si="17"/>
        <v>1.4</v>
      </c>
      <c r="G135">
        <f t="shared" si="17"/>
        <v>17.399999999999999</v>
      </c>
      <c r="H135">
        <f>D135+G135+0.0015+0.00002</f>
        <v>21.601519999999997</v>
      </c>
      <c r="I135" s="68"/>
    </row>
    <row r="136" spans="1:11" x14ac:dyDescent="0.25">
      <c r="B136">
        <v>0</v>
      </c>
      <c r="C136">
        <v>0</v>
      </c>
      <c r="D136" s="17">
        <f t="shared" ref="D136:G136" si="18">D135/D129</f>
        <v>1.4999999999999998</v>
      </c>
      <c r="E136" s="17">
        <f t="shared" si="18"/>
        <v>0.47365406643757185</v>
      </c>
      <c r="F136" s="17">
        <f t="shared" si="18"/>
        <v>0.11382113821138209</v>
      </c>
      <c r="G136" s="17">
        <f t="shared" si="18"/>
        <v>0.90624999999999978</v>
      </c>
      <c r="H136">
        <f>H135/H129</f>
        <v>0.98040774830709998</v>
      </c>
      <c r="I136" s="68"/>
    </row>
    <row r="142" spans="1:11" x14ac:dyDescent="0.25">
      <c r="D142" s="18"/>
    </row>
    <row r="143" spans="1:11" x14ac:dyDescent="0.25">
      <c r="D143" s="18"/>
    </row>
    <row r="145" spans="4:4" x14ac:dyDescent="0.25">
      <c r="D145" s="18"/>
    </row>
  </sheetData>
  <mergeCells count="3">
    <mergeCell ref="A104:G104"/>
    <mergeCell ref="I106:K106"/>
    <mergeCell ref="I122:K122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7"/>
  <sheetViews>
    <sheetView topLeftCell="A76" workbookViewId="0">
      <selection activeCell="A29" sqref="A29:A30"/>
    </sheetView>
  </sheetViews>
  <sheetFormatPr defaultRowHeight="15" x14ac:dyDescent="0.25"/>
  <cols>
    <col min="1" max="1" width="12.28515625" customWidth="1"/>
    <col min="2" max="2" width="17.140625" customWidth="1"/>
    <col min="3" max="4" width="17" customWidth="1"/>
    <col min="5" max="6" width="17.28515625" customWidth="1"/>
    <col min="7" max="7" width="12.28515625" customWidth="1"/>
    <col min="8" max="11" width="17.28515625" customWidth="1"/>
    <col min="12" max="12" width="11.5703125" customWidth="1"/>
  </cols>
  <sheetData>
    <row r="1" spans="1:5" x14ac:dyDescent="0.25">
      <c r="A1" t="s">
        <v>187</v>
      </c>
    </row>
    <row r="2" spans="1:5" x14ac:dyDescent="0.25">
      <c r="B2">
        <v>2011</v>
      </c>
      <c r="C2">
        <v>2012</v>
      </c>
      <c r="D2">
        <v>2013</v>
      </c>
      <c r="E2">
        <v>2015</v>
      </c>
    </row>
    <row r="3" spans="1:5" x14ac:dyDescent="0.25">
      <c r="A3" t="s">
        <v>27</v>
      </c>
      <c r="B3">
        <v>8</v>
      </c>
      <c r="C3">
        <v>9</v>
      </c>
      <c r="D3">
        <v>8</v>
      </c>
      <c r="E3">
        <v>4</v>
      </c>
    </row>
    <row r="4" spans="1:5" x14ac:dyDescent="0.25">
      <c r="A4" t="s">
        <v>182</v>
      </c>
      <c r="B4">
        <v>6</v>
      </c>
      <c r="C4">
        <v>4</v>
      </c>
      <c r="D4">
        <v>4</v>
      </c>
      <c r="E4">
        <v>2</v>
      </c>
    </row>
    <row r="5" spans="1:5" x14ac:dyDescent="0.25">
      <c r="A5" t="s">
        <v>185</v>
      </c>
      <c r="B5">
        <v>5</v>
      </c>
      <c r="C5">
        <v>5</v>
      </c>
      <c r="D5">
        <v>6</v>
      </c>
      <c r="E5">
        <v>3</v>
      </c>
    </row>
    <row r="6" spans="1:5" x14ac:dyDescent="0.25">
      <c r="A6" t="s">
        <v>186</v>
      </c>
      <c r="B6">
        <v>1</v>
      </c>
      <c r="C6">
        <v>1</v>
      </c>
      <c r="D6">
        <v>2</v>
      </c>
      <c r="E6">
        <v>3</v>
      </c>
    </row>
    <row r="7" spans="1:5" x14ac:dyDescent="0.25">
      <c r="A7" t="s">
        <v>43</v>
      </c>
      <c r="B7">
        <v>2</v>
      </c>
      <c r="C7">
        <v>4</v>
      </c>
      <c r="D7">
        <v>5</v>
      </c>
      <c r="E7">
        <v>5</v>
      </c>
    </row>
    <row r="8" spans="1:5" x14ac:dyDescent="0.25">
      <c r="A8" t="s">
        <v>183</v>
      </c>
      <c r="B8">
        <v>3</v>
      </c>
      <c r="C8">
        <v>4</v>
      </c>
      <c r="D8">
        <v>4</v>
      </c>
      <c r="E8">
        <v>4</v>
      </c>
    </row>
    <row r="9" spans="1:5" x14ac:dyDescent="0.25">
      <c r="A9" t="s">
        <v>184</v>
      </c>
      <c r="B9">
        <v>2</v>
      </c>
      <c r="C9">
        <v>2</v>
      </c>
      <c r="D9">
        <v>2</v>
      </c>
      <c r="E9">
        <v>2</v>
      </c>
    </row>
    <row r="10" spans="1:5" x14ac:dyDescent="0.25">
      <c r="A10" t="s">
        <v>187</v>
      </c>
      <c r="B10">
        <v>44</v>
      </c>
      <c r="C10">
        <v>53</v>
      </c>
      <c r="D10">
        <v>39</v>
      </c>
      <c r="E10">
        <v>24</v>
      </c>
    </row>
    <row r="17" spans="1:11" x14ac:dyDescent="0.25">
      <c r="A17" t="s">
        <v>388</v>
      </c>
      <c r="G17" t="s">
        <v>399</v>
      </c>
    </row>
    <row r="18" spans="1:11" x14ac:dyDescent="0.25">
      <c r="B18">
        <v>2011</v>
      </c>
      <c r="C18">
        <v>2012</v>
      </c>
      <c r="D18">
        <v>2013</v>
      </c>
      <c r="E18">
        <v>2015</v>
      </c>
      <c r="H18">
        <v>2011</v>
      </c>
      <c r="I18">
        <v>2012</v>
      </c>
      <c r="J18">
        <v>2013</v>
      </c>
      <c r="K18">
        <v>2015</v>
      </c>
    </row>
    <row r="19" spans="1:11" ht="45" x14ac:dyDescent="0.25">
      <c r="A19" s="190" t="s">
        <v>182</v>
      </c>
      <c r="B19" s="140" t="s">
        <v>359</v>
      </c>
      <c r="C19" s="140" t="s">
        <v>359</v>
      </c>
      <c r="D19" s="140" t="s">
        <v>359</v>
      </c>
      <c r="E19" s="141" t="s">
        <v>359</v>
      </c>
      <c r="G19" s="196" t="s">
        <v>182</v>
      </c>
      <c r="H19" s="159" t="s">
        <v>76</v>
      </c>
      <c r="I19" s="159" t="s">
        <v>76</v>
      </c>
      <c r="J19" s="159"/>
      <c r="K19" s="160"/>
    </row>
    <row r="20" spans="1:11" ht="30" x14ac:dyDescent="0.25">
      <c r="A20" s="191"/>
      <c r="B20" s="142" t="s">
        <v>360</v>
      </c>
      <c r="C20" s="142" t="s">
        <v>360</v>
      </c>
      <c r="D20" s="142" t="s">
        <v>360</v>
      </c>
      <c r="E20" s="143"/>
      <c r="G20" s="197"/>
      <c r="H20" s="70"/>
      <c r="I20" s="70"/>
      <c r="J20" s="70"/>
      <c r="K20" s="108"/>
    </row>
    <row r="21" spans="1:11" ht="30" x14ac:dyDescent="0.25">
      <c r="A21" s="191"/>
      <c r="B21" s="142" t="s">
        <v>361</v>
      </c>
      <c r="C21" s="142"/>
      <c r="D21" s="142"/>
      <c r="E21" s="143"/>
      <c r="G21" s="197"/>
      <c r="H21" s="70"/>
      <c r="I21" s="70"/>
      <c r="J21" s="70"/>
      <c r="K21" s="108"/>
    </row>
    <row r="22" spans="1:11" ht="30" x14ac:dyDescent="0.25">
      <c r="A22" s="191"/>
      <c r="B22" s="142" t="s">
        <v>362</v>
      </c>
      <c r="C22" s="142"/>
      <c r="D22" s="142"/>
      <c r="E22" s="143"/>
      <c r="G22" s="197"/>
      <c r="H22" s="70"/>
      <c r="I22" s="70"/>
      <c r="J22" s="70"/>
      <c r="K22" s="108"/>
    </row>
    <row r="23" spans="1:11" ht="30" x14ac:dyDescent="0.25">
      <c r="A23" s="191"/>
      <c r="B23" s="144" t="s">
        <v>363</v>
      </c>
      <c r="C23" s="144" t="s">
        <v>363</v>
      </c>
      <c r="D23" s="144" t="s">
        <v>363</v>
      </c>
      <c r="E23" s="145" t="s">
        <v>363</v>
      </c>
      <c r="G23" s="197"/>
      <c r="H23" s="70"/>
      <c r="I23" s="70"/>
      <c r="J23" s="70"/>
      <c r="K23" s="108"/>
    </row>
    <row r="24" spans="1:11" ht="30" x14ac:dyDescent="0.25">
      <c r="A24" s="192"/>
      <c r="B24" s="146" t="s">
        <v>364</v>
      </c>
      <c r="C24" s="146" t="s">
        <v>364</v>
      </c>
      <c r="D24" s="146" t="s">
        <v>364</v>
      </c>
      <c r="E24" s="147"/>
      <c r="G24" s="198"/>
      <c r="H24" s="109"/>
      <c r="I24" s="109"/>
      <c r="J24" s="109"/>
      <c r="K24" s="110"/>
    </row>
    <row r="25" spans="1:11" ht="30" x14ac:dyDescent="0.25">
      <c r="A25" s="190" t="s">
        <v>183</v>
      </c>
      <c r="B25" s="140" t="s">
        <v>365</v>
      </c>
      <c r="C25" s="140" t="s">
        <v>365</v>
      </c>
      <c r="D25" s="140" t="s">
        <v>365</v>
      </c>
      <c r="E25" s="141" t="s">
        <v>365</v>
      </c>
      <c r="G25" s="196" t="s">
        <v>183</v>
      </c>
      <c r="H25" s="159" t="s">
        <v>400</v>
      </c>
      <c r="I25" s="159"/>
      <c r="J25" s="159"/>
      <c r="K25" s="161"/>
    </row>
    <row r="26" spans="1:11" ht="30" x14ac:dyDescent="0.25">
      <c r="A26" s="191"/>
      <c r="B26" s="144" t="s">
        <v>58</v>
      </c>
      <c r="C26" s="144" t="s">
        <v>58</v>
      </c>
      <c r="D26" s="144" t="s">
        <v>58</v>
      </c>
      <c r="E26" s="145" t="s">
        <v>58</v>
      </c>
      <c r="G26" s="197"/>
      <c r="H26" s="157"/>
      <c r="I26" s="157"/>
      <c r="J26" s="157"/>
      <c r="K26" s="162" t="s">
        <v>401</v>
      </c>
    </row>
    <row r="27" spans="1:11" x14ac:dyDescent="0.25">
      <c r="A27" s="191"/>
      <c r="B27" s="144" t="s">
        <v>62</v>
      </c>
      <c r="C27" s="144" t="s">
        <v>62</v>
      </c>
      <c r="D27" s="144" t="s">
        <v>62</v>
      </c>
      <c r="E27" s="145" t="s">
        <v>62</v>
      </c>
      <c r="G27" s="197"/>
      <c r="H27" s="157"/>
      <c r="I27" s="157"/>
      <c r="J27" s="157"/>
      <c r="K27" s="162"/>
    </row>
    <row r="28" spans="1:11" ht="30" x14ac:dyDescent="0.25">
      <c r="A28" s="192"/>
      <c r="B28" s="146"/>
      <c r="C28" s="146" t="s">
        <v>383</v>
      </c>
      <c r="D28" s="146" t="s">
        <v>383</v>
      </c>
      <c r="E28" s="147" t="s">
        <v>383</v>
      </c>
      <c r="G28" s="198"/>
      <c r="H28" s="163"/>
      <c r="I28" s="163"/>
      <c r="J28" s="163"/>
      <c r="K28" s="164"/>
    </row>
    <row r="29" spans="1:11" ht="60" x14ac:dyDescent="0.25">
      <c r="A29" s="190" t="s">
        <v>184</v>
      </c>
      <c r="B29" s="140" t="s">
        <v>64</v>
      </c>
      <c r="C29" s="140" t="s">
        <v>64</v>
      </c>
      <c r="D29" s="140" t="s">
        <v>64</v>
      </c>
      <c r="E29" s="141" t="s">
        <v>64</v>
      </c>
      <c r="G29" s="193" t="s">
        <v>184</v>
      </c>
      <c r="H29" s="152"/>
      <c r="I29" s="152"/>
      <c r="J29" s="152"/>
      <c r="K29" s="160"/>
    </row>
    <row r="30" spans="1:11" x14ac:dyDescent="0.25">
      <c r="A30" s="192"/>
      <c r="B30" s="148" t="s">
        <v>58</v>
      </c>
      <c r="C30" s="148" t="s">
        <v>58</v>
      </c>
      <c r="D30" s="148" t="s">
        <v>58</v>
      </c>
      <c r="E30" s="149" t="s">
        <v>58</v>
      </c>
      <c r="G30" s="195"/>
      <c r="H30" s="109"/>
      <c r="I30" s="109"/>
      <c r="J30" s="109"/>
      <c r="K30" s="110"/>
    </row>
    <row r="31" spans="1:11" ht="45" x14ac:dyDescent="0.25">
      <c r="A31" s="190" t="s">
        <v>43</v>
      </c>
      <c r="B31" s="140" t="s">
        <v>370</v>
      </c>
      <c r="C31" s="140" t="s">
        <v>370</v>
      </c>
      <c r="D31" s="140" t="s">
        <v>370</v>
      </c>
      <c r="E31" s="141" t="s">
        <v>370</v>
      </c>
      <c r="G31" s="193" t="s">
        <v>43</v>
      </c>
      <c r="H31" s="112"/>
      <c r="I31" s="159" t="s">
        <v>77</v>
      </c>
      <c r="J31" s="159" t="s">
        <v>77</v>
      </c>
      <c r="K31" s="161" t="s">
        <v>77</v>
      </c>
    </row>
    <row r="32" spans="1:11" ht="30" x14ac:dyDescent="0.25">
      <c r="A32" s="191"/>
      <c r="B32" s="142" t="s">
        <v>371</v>
      </c>
      <c r="C32" s="142" t="s">
        <v>371</v>
      </c>
      <c r="D32" s="142"/>
      <c r="E32" s="143"/>
      <c r="G32" s="194"/>
      <c r="H32" s="70"/>
      <c r="I32" s="70"/>
      <c r="J32" s="70"/>
      <c r="K32" s="108"/>
    </row>
    <row r="33" spans="1:11" ht="30" x14ac:dyDescent="0.25">
      <c r="A33" s="191"/>
      <c r="B33" s="142"/>
      <c r="C33" s="142" t="s">
        <v>123</v>
      </c>
      <c r="D33" s="142" t="s">
        <v>123</v>
      </c>
      <c r="E33" s="143" t="s">
        <v>123</v>
      </c>
      <c r="G33" s="194"/>
      <c r="H33" s="70"/>
      <c r="I33" s="70"/>
      <c r="J33" s="70"/>
      <c r="K33" s="108"/>
    </row>
    <row r="34" spans="1:11" ht="45" x14ac:dyDescent="0.25">
      <c r="A34" s="191"/>
      <c r="B34" s="142"/>
      <c r="C34" s="142" t="s">
        <v>385</v>
      </c>
      <c r="D34" s="142" t="s">
        <v>385</v>
      </c>
      <c r="E34" s="143" t="s">
        <v>385</v>
      </c>
      <c r="G34" s="194"/>
      <c r="H34" s="70"/>
      <c r="I34" s="70"/>
      <c r="J34" s="70"/>
      <c r="K34" s="108"/>
    </row>
    <row r="35" spans="1:11" ht="30" x14ac:dyDescent="0.25">
      <c r="A35" s="191"/>
      <c r="B35" s="142"/>
      <c r="C35" s="142"/>
      <c r="D35" s="142" t="s">
        <v>382</v>
      </c>
      <c r="E35" s="143" t="s">
        <v>382</v>
      </c>
      <c r="G35" s="194"/>
      <c r="H35" s="70"/>
      <c r="I35" s="70"/>
      <c r="J35" s="70"/>
      <c r="K35" s="108"/>
    </row>
    <row r="36" spans="1:11" ht="30" x14ac:dyDescent="0.25">
      <c r="A36" s="191"/>
      <c r="B36" s="142"/>
      <c r="C36" s="142"/>
      <c r="D36" s="142" t="s">
        <v>380</v>
      </c>
      <c r="E36" s="143"/>
      <c r="G36" s="194"/>
      <c r="H36" s="70"/>
      <c r="I36" s="70"/>
      <c r="J36" s="70"/>
      <c r="K36" s="108"/>
    </row>
    <row r="37" spans="1:11" ht="60" x14ac:dyDescent="0.25">
      <c r="A37" s="192"/>
      <c r="B37" s="146"/>
      <c r="C37" s="146"/>
      <c r="D37" s="146"/>
      <c r="E37" s="147" t="s">
        <v>64</v>
      </c>
      <c r="G37" s="195"/>
      <c r="H37" s="109"/>
      <c r="I37" s="70"/>
      <c r="J37" s="70"/>
      <c r="K37" s="108"/>
    </row>
    <row r="38" spans="1:11" ht="30" x14ac:dyDescent="0.25">
      <c r="A38" s="190" t="s">
        <v>185</v>
      </c>
      <c r="B38" s="150" t="s">
        <v>372</v>
      </c>
      <c r="C38" s="150" t="s">
        <v>372</v>
      </c>
      <c r="D38" s="150" t="s">
        <v>372</v>
      </c>
      <c r="E38" s="151"/>
      <c r="G38" s="193" t="s">
        <v>185</v>
      </c>
      <c r="H38" s="159"/>
      <c r="I38" s="159" t="s">
        <v>402</v>
      </c>
      <c r="J38" s="159" t="s">
        <v>402</v>
      </c>
      <c r="K38" s="161" t="s">
        <v>402</v>
      </c>
    </row>
    <row r="39" spans="1:11" ht="30" x14ac:dyDescent="0.25">
      <c r="A39" s="191"/>
      <c r="B39" s="142" t="s">
        <v>369</v>
      </c>
      <c r="C39" s="142"/>
      <c r="D39" s="142"/>
      <c r="E39" s="143"/>
      <c r="G39" s="194"/>
      <c r="H39" s="157"/>
      <c r="I39" s="157"/>
      <c r="J39" s="157"/>
      <c r="K39" s="162"/>
    </row>
    <row r="40" spans="1:11" ht="30" x14ac:dyDescent="0.25">
      <c r="A40" s="191"/>
      <c r="B40" s="142" t="s">
        <v>373</v>
      </c>
      <c r="C40" s="142"/>
      <c r="D40" s="142" t="s">
        <v>373</v>
      </c>
      <c r="E40" s="143"/>
      <c r="G40" s="194"/>
      <c r="H40" s="157"/>
      <c r="I40" s="157"/>
      <c r="J40" s="157"/>
      <c r="K40" s="162"/>
    </row>
    <row r="41" spans="1:11" x14ac:dyDescent="0.25">
      <c r="A41" s="191"/>
      <c r="B41" s="142" t="s">
        <v>54</v>
      </c>
      <c r="C41" s="142"/>
      <c r="D41" s="142"/>
      <c r="E41" s="143"/>
      <c r="G41" s="194"/>
      <c r="H41" s="157"/>
      <c r="I41" s="157"/>
      <c r="J41" s="157"/>
      <c r="K41" s="162"/>
    </row>
    <row r="42" spans="1:11" ht="30" x14ac:dyDescent="0.25">
      <c r="A42" s="191"/>
      <c r="B42" s="144" t="s">
        <v>358</v>
      </c>
      <c r="C42" s="144" t="s">
        <v>358</v>
      </c>
      <c r="D42" s="144" t="s">
        <v>358</v>
      </c>
      <c r="E42" s="145" t="s">
        <v>358</v>
      </c>
      <c r="G42" s="194"/>
      <c r="H42" s="157"/>
      <c r="I42" s="157"/>
      <c r="J42" s="157"/>
      <c r="K42" s="162"/>
    </row>
    <row r="43" spans="1:11" ht="45" x14ac:dyDescent="0.25">
      <c r="A43" s="191"/>
      <c r="B43" s="142"/>
      <c r="C43" s="142" t="s">
        <v>381</v>
      </c>
      <c r="D43" s="142" t="s">
        <v>381</v>
      </c>
      <c r="E43" s="143" t="s">
        <v>381</v>
      </c>
      <c r="G43" s="194"/>
      <c r="H43" s="157"/>
      <c r="I43" s="157"/>
      <c r="J43" s="157"/>
      <c r="K43" s="162"/>
    </row>
    <row r="44" spans="1:11" ht="30" x14ac:dyDescent="0.25">
      <c r="A44" s="191"/>
      <c r="B44" s="142"/>
      <c r="C44" s="142" t="s">
        <v>61</v>
      </c>
      <c r="D44" s="142"/>
      <c r="E44" s="143"/>
      <c r="G44" s="194"/>
      <c r="H44" s="157"/>
      <c r="I44" s="157"/>
      <c r="J44" s="157"/>
      <c r="K44" s="162"/>
    </row>
    <row r="45" spans="1:11" ht="30" x14ac:dyDescent="0.25">
      <c r="A45" s="191"/>
      <c r="B45" s="142"/>
      <c r="C45" s="142" t="s">
        <v>366</v>
      </c>
      <c r="D45" s="142" t="s">
        <v>366</v>
      </c>
      <c r="E45" s="143"/>
      <c r="G45" s="194"/>
      <c r="H45" s="157"/>
      <c r="I45" s="157"/>
      <c r="J45" s="157"/>
      <c r="K45" s="162"/>
    </row>
    <row r="46" spans="1:11" ht="30" x14ac:dyDescent="0.25">
      <c r="A46" s="191"/>
      <c r="B46" s="142"/>
      <c r="C46" s="142"/>
      <c r="D46" s="142" t="s">
        <v>380</v>
      </c>
      <c r="E46" s="143"/>
      <c r="G46" s="194"/>
      <c r="H46" s="157"/>
      <c r="I46" s="157"/>
      <c r="J46" s="157"/>
      <c r="K46" s="162"/>
    </row>
    <row r="47" spans="1:11" ht="60" x14ac:dyDescent="0.25">
      <c r="A47" s="192"/>
      <c r="B47" s="146"/>
      <c r="C47" s="146"/>
      <c r="D47" s="146"/>
      <c r="E47" s="147" t="s">
        <v>64</v>
      </c>
      <c r="G47" s="195"/>
      <c r="H47" s="163"/>
      <c r="I47" s="163"/>
      <c r="J47" s="163"/>
      <c r="K47" s="164"/>
    </row>
    <row r="48" spans="1:11" ht="45" x14ac:dyDescent="0.25">
      <c r="A48" s="190" t="s">
        <v>186</v>
      </c>
      <c r="B48" s="140" t="s">
        <v>357</v>
      </c>
      <c r="C48" s="140" t="s">
        <v>357</v>
      </c>
      <c r="D48" s="140" t="s">
        <v>357</v>
      </c>
      <c r="E48" s="141" t="s">
        <v>357</v>
      </c>
      <c r="G48" s="193" t="s">
        <v>186</v>
      </c>
      <c r="H48" s="152"/>
      <c r="I48" s="159" t="s">
        <v>77</v>
      </c>
      <c r="J48" s="159" t="s">
        <v>77</v>
      </c>
      <c r="K48" s="161" t="s">
        <v>77</v>
      </c>
    </row>
    <row r="49" spans="1:11" x14ac:dyDescent="0.25">
      <c r="A49" s="191"/>
      <c r="B49" s="142"/>
      <c r="C49" s="142"/>
      <c r="D49" s="142" t="s">
        <v>62</v>
      </c>
      <c r="E49" s="143"/>
      <c r="G49" s="194"/>
      <c r="H49" s="70"/>
      <c r="I49" s="70"/>
      <c r="J49" s="70"/>
      <c r="K49" s="108"/>
    </row>
    <row r="50" spans="1:11" ht="30" x14ac:dyDescent="0.25">
      <c r="A50" s="191"/>
      <c r="B50" s="142"/>
      <c r="C50" s="142"/>
      <c r="D50" s="142"/>
      <c r="E50" s="143" t="s">
        <v>386</v>
      </c>
      <c r="G50" s="194"/>
      <c r="H50" s="70"/>
      <c r="I50" s="70"/>
      <c r="J50" s="70"/>
      <c r="K50" s="108"/>
    </row>
    <row r="51" spans="1:11" ht="60" x14ac:dyDescent="0.25">
      <c r="A51" s="192"/>
      <c r="B51" s="146"/>
      <c r="C51" s="146"/>
      <c r="D51" s="146"/>
      <c r="E51" s="147" t="s">
        <v>64</v>
      </c>
      <c r="G51" s="195"/>
      <c r="H51" s="109"/>
      <c r="I51" s="109"/>
      <c r="J51" s="109"/>
      <c r="K51" s="110"/>
    </row>
    <row r="52" spans="1:11" ht="30" x14ac:dyDescent="0.25">
      <c r="A52" s="190" t="s">
        <v>27</v>
      </c>
      <c r="B52" s="150" t="s">
        <v>374</v>
      </c>
      <c r="C52" s="150" t="s">
        <v>374</v>
      </c>
      <c r="D52" s="150"/>
      <c r="E52" s="151"/>
      <c r="G52" s="193" t="s">
        <v>27</v>
      </c>
      <c r="H52" s="152"/>
      <c r="I52" s="152"/>
      <c r="J52" s="152"/>
      <c r="K52" s="161" t="s">
        <v>401</v>
      </c>
    </row>
    <row r="53" spans="1:11" ht="30" x14ac:dyDescent="0.25">
      <c r="A53" s="191"/>
      <c r="B53" s="142" t="s">
        <v>375</v>
      </c>
      <c r="C53" s="142" t="s">
        <v>375</v>
      </c>
      <c r="D53" s="142" t="s">
        <v>375</v>
      </c>
      <c r="E53" s="143"/>
      <c r="G53" s="194"/>
      <c r="H53" s="70"/>
      <c r="I53" s="70"/>
      <c r="J53" s="70"/>
      <c r="K53" s="108"/>
    </row>
    <row r="54" spans="1:11" x14ac:dyDescent="0.25">
      <c r="A54" s="191"/>
      <c r="B54" s="142" t="s">
        <v>368</v>
      </c>
      <c r="C54" s="142" t="s">
        <v>368</v>
      </c>
      <c r="D54" s="142" t="s">
        <v>368</v>
      </c>
      <c r="E54" s="143"/>
      <c r="G54" s="194"/>
      <c r="H54" s="70"/>
      <c r="I54" s="70"/>
      <c r="J54" s="70"/>
      <c r="K54" s="108"/>
    </row>
    <row r="55" spans="1:11" x14ac:dyDescent="0.25">
      <c r="A55" s="191"/>
      <c r="B55" s="142" t="s">
        <v>376</v>
      </c>
      <c r="C55" s="142" t="s">
        <v>376</v>
      </c>
      <c r="D55" s="142" t="s">
        <v>376</v>
      </c>
      <c r="E55" s="143"/>
      <c r="G55" s="194"/>
      <c r="H55" s="70"/>
      <c r="I55" s="70"/>
      <c r="J55" s="70"/>
      <c r="K55" s="108"/>
    </row>
    <row r="56" spans="1:11" ht="30" x14ac:dyDescent="0.25">
      <c r="A56" s="191"/>
      <c r="B56" s="144" t="s">
        <v>377</v>
      </c>
      <c r="C56" s="144" t="s">
        <v>377</v>
      </c>
      <c r="D56" s="144" t="s">
        <v>377</v>
      </c>
      <c r="E56" s="145" t="s">
        <v>387</v>
      </c>
      <c r="G56" s="194"/>
      <c r="H56" s="70"/>
      <c r="I56" s="70"/>
      <c r="J56" s="70"/>
      <c r="K56" s="108"/>
    </row>
    <row r="57" spans="1:11" ht="30" x14ac:dyDescent="0.25">
      <c r="A57" s="191"/>
      <c r="B57" s="144" t="s">
        <v>378</v>
      </c>
      <c r="C57" s="144" t="s">
        <v>378</v>
      </c>
      <c r="D57" s="144" t="s">
        <v>378</v>
      </c>
      <c r="E57" s="145" t="s">
        <v>378</v>
      </c>
      <c r="G57" s="194"/>
      <c r="H57" s="70"/>
      <c r="I57" s="70"/>
      <c r="J57" s="70"/>
      <c r="K57" s="108"/>
    </row>
    <row r="58" spans="1:11" ht="30" x14ac:dyDescent="0.25">
      <c r="A58" s="191"/>
      <c r="B58" s="142" t="s">
        <v>367</v>
      </c>
      <c r="C58" s="142" t="s">
        <v>367</v>
      </c>
      <c r="D58" s="142" t="s">
        <v>367</v>
      </c>
      <c r="E58" s="143"/>
      <c r="G58" s="194"/>
      <c r="H58" s="70"/>
      <c r="I58" s="70"/>
      <c r="J58" s="70"/>
      <c r="K58" s="108"/>
    </row>
    <row r="59" spans="1:11" ht="30" x14ac:dyDescent="0.25">
      <c r="A59" s="191"/>
      <c r="B59" s="142" t="s">
        <v>379</v>
      </c>
      <c r="C59" s="142"/>
      <c r="D59" s="142"/>
      <c r="E59" s="143"/>
      <c r="G59" s="194"/>
      <c r="H59" s="70"/>
      <c r="I59" s="70"/>
      <c r="J59" s="70"/>
      <c r="K59" s="108"/>
    </row>
    <row r="60" spans="1:11" ht="30" x14ac:dyDescent="0.25">
      <c r="A60" s="191"/>
      <c r="B60" s="142"/>
      <c r="C60" s="142" t="s">
        <v>384</v>
      </c>
      <c r="D60" s="142" t="s">
        <v>384</v>
      </c>
      <c r="E60" s="143" t="s">
        <v>384</v>
      </c>
      <c r="G60" s="194"/>
      <c r="H60" s="70"/>
      <c r="I60" s="70"/>
      <c r="J60" s="70"/>
      <c r="K60" s="108"/>
    </row>
    <row r="61" spans="1:11" x14ac:dyDescent="0.25">
      <c r="A61" s="191"/>
      <c r="B61" s="142"/>
      <c r="C61" s="142" t="s">
        <v>62</v>
      </c>
      <c r="D61" s="142"/>
      <c r="E61" s="143"/>
      <c r="G61" s="194"/>
      <c r="H61" s="70"/>
      <c r="I61" s="70"/>
      <c r="J61" s="70"/>
      <c r="K61" s="108"/>
    </row>
    <row r="62" spans="1:11" ht="30" x14ac:dyDescent="0.25">
      <c r="A62" s="192"/>
      <c r="B62" s="146"/>
      <c r="C62" s="146"/>
      <c r="D62" s="146" t="s">
        <v>61</v>
      </c>
      <c r="E62" s="147" t="s">
        <v>61</v>
      </c>
      <c r="G62" s="195"/>
      <c r="H62" s="109"/>
      <c r="I62" s="109"/>
      <c r="J62" s="109"/>
      <c r="K62" s="110"/>
    </row>
    <row r="63" spans="1:11" x14ac:dyDescent="0.25">
      <c r="G63" s="155"/>
      <c r="H63" s="155"/>
      <c r="I63" s="155"/>
      <c r="J63" s="155"/>
      <c r="K63" s="155"/>
    </row>
    <row r="64" spans="1:11" x14ac:dyDescent="0.25">
      <c r="G64" s="155"/>
      <c r="H64" s="155"/>
      <c r="I64" s="155"/>
      <c r="J64" s="155"/>
      <c r="K64" s="155"/>
    </row>
    <row r="65" spans="1:11" x14ac:dyDescent="0.25">
      <c r="G65" s="155"/>
      <c r="H65" s="155"/>
      <c r="I65" s="155"/>
      <c r="J65" s="155"/>
      <c r="K65" s="155"/>
    </row>
    <row r="66" spans="1:11" x14ac:dyDescent="0.25">
      <c r="G66" s="155"/>
      <c r="H66" s="155" t="s">
        <v>408</v>
      </c>
      <c r="I66" s="155" t="s">
        <v>409</v>
      </c>
      <c r="J66" s="155" t="s">
        <v>410</v>
      </c>
      <c r="K66" s="155"/>
    </row>
    <row r="67" spans="1:11" x14ac:dyDescent="0.25">
      <c r="A67" t="s">
        <v>389</v>
      </c>
      <c r="C67">
        <v>2011</v>
      </c>
      <c r="D67">
        <v>2012</v>
      </c>
      <c r="E67">
        <v>2013</v>
      </c>
      <c r="F67">
        <v>2015</v>
      </c>
      <c r="G67" s="155"/>
      <c r="H67" s="155" t="s">
        <v>359</v>
      </c>
      <c r="I67" s="155" t="s">
        <v>380</v>
      </c>
      <c r="J67" s="155" t="s">
        <v>363</v>
      </c>
      <c r="K67" s="155"/>
    </row>
    <row r="68" spans="1:11" x14ac:dyDescent="0.25">
      <c r="A68" s="190" t="s">
        <v>182</v>
      </c>
      <c r="B68" s="113" t="s">
        <v>359</v>
      </c>
      <c r="C68" s="122">
        <v>10671</v>
      </c>
      <c r="D68" s="122">
        <v>16661</v>
      </c>
      <c r="E68" s="122">
        <v>17873</v>
      </c>
      <c r="F68" s="123">
        <v>14466</v>
      </c>
      <c r="G68" s="155"/>
      <c r="H68" s="155" t="s">
        <v>360</v>
      </c>
      <c r="I68" s="155" t="s">
        <v>411</v>
      </c>
      <c r="J68" s="155" t="s">
        <v>123</v>
      </c>
      <c r="K68" s="155"/>
    </row>
    <row r="69" spans="1:11" x14ac:dyDescent="0.25">
      <c r="A69" s="191"/>
      <c r="B69" s="124" t="s">
        <v>360</v>
      </c>
      <c r="C69" s="125">
        <v>1082</v>
      </c>
      <c r="D69" s="125">
        <v>1147</v>
      </c>
      <c r="E69" s="125">
        <v>1783</v>
      </c>
      <c r="F69" s="119" t="s">
        <v>14</v>
      </c>
      <c r="G69" s="155"/>
      <c r="H69" s="155" t="s">
        <v>364</v>
      </c>
      <c r="I69" s="155" t="s">
        <v>367</v>
      </c>
      <c r="J69" s="155" t="s">
        <v>385</v>
      </c>
      <c r="K69" s="155"/>
    </row>
    <row r="70" spans="1:11" x14ac:dyDescent="0.25">
      <c r="A70" s="191"/>
      <c r="B70" s="1" t="s">
        <v>361</v>
      </c>
      <c r="C70" s="118">
        <v>0</v>
      </c>
      <c r="D70" s="118" t="s">
        <v>14</v>
      </c>
      <c r="E70" s="118" t="s">
        <v>14</v>
      </c>
      <c r="F70" s="119" t="s">
        <v>14</v>
      </c>
      <c r="G70" s="155"/>
      <c r="H70" s="155" t="s">
        <v>370</v>
      </c>
      <c r="I70" s="155"/>
      <c r="J70" s="155" t="s">
        <v>382</v>
      </c>
      <c r="K70" s="155"/>
    </row>
    <row r="71" spans="1:11" x14ac:dyDescent="0.25">
      <c r="A71" s="191"/>
      <c r="B71" s="1" t="s">
        <v>362</v>
      </c>
      <c r="C71" s="118">
        <v>0</v>
      </c>
      <c r="D71" s="118" t="s">
        <v>14</v>
      </c>
      <c r="E71" s="118" t="s">
        <v>14</v>
      </c>
      <c r="F71" s="119" t="s">
        <v>14</v>
      </c>
      <c r="G71" s="155"/>
      <c r="H71" s="155" t="s">
        <v>412</v>
      </c>
      <c r="I71" s="155"/>
      <c r="J71" s="155" t="s">
        <v>357</v>
      </c>
      <c r="K71" s="155"/>
    </row>
    <row r="72" spans="1:11" x14ac:dyDescent="0.25">
      <c r="A72" s="191"/>
      <c r="B72" s="1" t="s">
        <v>363</v>
      </c>
      <c r="C72" s="118">
        <v>0</v>
      </c>
      <c r="D72" s="118">
        <v>0</v>
      </c>
      <c r="E72" s="118">
        <v>0</v>
      </c>
      <c r="F72" s="119">
        <v>0</v>
      </c>
      <c r="G72" s="155"/>
      <c r="H72" s="155" t="s">
        <v>375</v>
      </c>
      <c r="I72" s="155"/>
      <c r="J72" s="155" t="s">
        <v>62</v>
      </c>
      <c r="K72" s="155"/>
    </row>
    <row r="73" spans="1:11" x14ac:dyDescent="0.25">
      <c r="A73" s="192"/>
      <c r="B73" s="105" t="s">
        <v>364</v>
      </c>
      <c r="C73" s="120">
        <v>0</v>
      </c>
      <c r="D73" s="120">
        <v>13.52</v>
      </c>
      <c r="E73" s="120">
        <v>41.42</v>
      </c>
      <c r="F73" s="121" t="s">
        <v>14</v>
      </c>
      <c r="G73" s="155"/>
      <c r="H73" s="155" t="s">
        <v>378</v>
      </c>
      <c r="I73" s="155"/>
      <c r="J73" s="155" t="s">
        <v>386</v>
      </c>
      <c r="K73" s="155"/>
    </row>
    <row r="74" spans="1:11" x14ac:dyDescent="0.25">
      <c r="A74" s="190" t="s">
        <v>183</v>
      </c>
      <c r="B74" s="112" t="s">
        <v>365</v>
      </c>
      <c r="C74" s="116">
        <v>0</v>
      </c>
      <c r="D74" s="116">
        <v>0</v>
      </c>
      <c r="E74" s="116">
        <v>0</v>
      </c>
      <c r="F74" s="117">
        <v>0</v>
      </c>
      <c r="G74" s="155"/>
      <c r="H74" s="155" t="s">
        <v>384</v>
      </c>
      <c r="I74" s="155"/>
      <c r="J74" s="155" t="s">
        <v>387</v>
      </c>
      <c r="K74" s="155"/>
    </row>
    <row r="75" spans="1:11" x14ac:dyDescent="0.25">
      <c r="A75" s="191"/>
      <c r="B75" s="1" t="s">
        <v>58</v>
      </c>
      <c r="C75" s="118">
        <v>0</v>
      </c>
      <c r="D75" s="118">
        <v>0</v>
      </c>
      <c r="E75" s="118">
        <v>0</v>
      </c>
      <c r="F75" s="119">
        <v>0</v>
      </c>
      <c r="G75" s="155"/>
      <c r="H75" s="155" t="s">
        <v>368</v>
      </c>
      <c r="I75" s="155"/>
      <c r="J75" s="155" t="s">
        <v>61</v>
      </c>
      <c r="K75" s="155"/>
    </row>
    <row r="76" spans="1:11" x14ac:dyDescent="0.25">
      <c r="A76" s="191"/>
      <c r="B76" s="1" t="s">
        <v>62</v>
      </c>
      <c r="C76" s="118">
        <v>0</v>
      </c>
      <c r="D76" s="118">
        <v>0</v>
      </c>
      <c r="E76" s="118">
        <v>0</v>
      </c>
      <c r="F76" s="119">
        <v>0</v>
      </c>
      <c r="G76" s="155"/>
      <c r="H76" s="155" t="s">
        <v>376</v>
      </c>
      <c r="I76" s="155"/>
      <c r="J76" s="155"/>
      <c r="K76" s="155"/>
    </row>
    <row r="77" spans="1:11" x14ac:dyDescent="0.25">
      <c r="A77" s="192"/>
      <c r="B77" s="105" t="s">
        <v>383</v>
      </c>
      <c r="C77" s="120" t="s">
        <v>14</v>
      </c>
      <c r="D77" s="120">
        <v>0</v>
      </c>
      <c r="E77" s="120">
        <v>0</v>
      </c>
      <c r="F77" s="121">
        <v>0</v>
      </c>
      <c r="G77" s="155"/>
      <c r="H77" s="155"/>
      <c r="I77" s="155"/>
      <c r="J77" s="155"/>
      <c r="K77" s="155"/>
    </row>
    <row r="78" spans="1:11" x14ac:dyDescent="0.25">
      <c r="A78" s="190" t="s">
        <v>184</v>
      </c>
      <c r="B78" s="112" t="s">
        <v>64</v>
      </c>
      <c r="C78" s="116">
        <v>0</v>
      </c>
      <c r="D78" s="116">
        <v>0</v>
      </c>
      <c r="E78" s="116">
        <v>0</v>
      </c>
      <c r="F78" s="117">
        <v>0</v>
      </c>
      <c r="G78" s="155"/>
      <c r="H78" s="155"/>
      <c r="I78" s="155"/>
      <c r="J78" s="155"/>
      <c r="K78" s="155"/>
    </row>
    <row r="79" spans="1:11" x14ac:dyDescent="0.25">
      <c r="A79" s="192"/>
      <c r="B79" s="105" t="s">
        <v>58</v>
      </c>
      <c r="C79" s="120">
        <v>0</v>
      </c>
      <c r="D79" s="120">
        <v>0</v>
      </c>
      <c r="E79" s="120">
        <v>0</v>
      </c>
      <c r="F79" s="121">
        <v>0</v>
      </c>
      <c r="G79" s="155"/>
      <c r="H79" s="155"/>
      <c r="I79" s="155"/>
      <c r="J79" s="155"/>
      <c r="K79" s="155"/>
    </row>
    <row r="80" spans="1:11" x14ac:dyDescent="0.25">
      <c r="A80" s="190" t="s">
        <v>43</v>
      </c>
      <c r="B80" s="112" t="s">
        <v>370</v>
      </c>
      <c r="C80" s="116">
        <v>0</v>
      </c>
      <c r="D80" s="116">
        <v>0</v>
      </c>
      <c r="E80" s="116">
        <v>0</v>
      </c>
      <c r="F80" s="117">
        <v>0</v>
      </c>
      <c r="G80" s="155"/>
      <c r="H80" s="155"/>
      <c r="I80" s="155"/>
      <c r="J80" s="155"/>
      <c r="K80" s="155"/>
    </row>
    <row r="81" spans="1:11" x14ac:dyDescent="0.25">
      <c r="A81" s="191"/>
      <c r="B81" s="1" t="s">
        <v>371</v>
      </c>
      <c r="C81" s="118">
        <v>0</v>
      </c>
      <c r="D81" s="118">
        <v>0</v>
      </c>
      <c r="E81" s="118" t="s">
        <v>14</v>
      </c>
      <c r="F81" s="119" t="s">
        <v>14</v>
      </c>
      <c r="G81" s="155"/>
      <c r="H81" s="155"/>
      <c r="I81" s="155"/>
      <c r="J81" s="155"/>
      <c r="K81" s="155"/>
    </row>
    <row r="82" spans="1:11" x14ac:dyDescent="0.25">
      <c r="A82" s="191"/>
      <c r="B82" s="1" t="s">
        <v>123</v>
      </c>
      <c r="C82" s="118" t="s">
        <v>14</v>
      </c>
      <c r="D82" s="118">
        <v>0</v>
      </c>
      <c r="E82" s="118">
        <v>0</v>
      </c>
      <c r="F82" s="119">
        <v>0</v>
      </c>
      <c r="G82" s="155"/>
      <c r="H82" s="155"/>
      <c r="I82" s="155"/>
      <c r="J82" s="155"/>
      <c r="K82" s="155"/>
    </row>
    <row r="83" spans="1:11" x14ac:dyDescent="0.25">
      <c r="A83" s="191"/>
      <c r="B83" s="1" t="s">
        <v>385</v>
      </c>
      <c r="C83" s="118" t="s">
        <v>14</v>
      </c>
      <c r="D83" s="118">
        <v>0</v>
      </c>
      <c r="E83" s="118">
        <v>0</v>
      </c>
      <c r="F83" s="119">
        <v>0</v>
      </c>
      <c r="G83" s="155"/>
      <c r="H83" s="155"/>
      <c r="I83" s="155"/>
      <c r="J83" s="155"/>
      <c r="K83" s="155"/>
    </row>
    <row r="84" spans="1:11" x14ac:dyDescent="0.25">
      <c r="A84" s="191"/>
      <c r="B84" s="1" t="s">
        <v>382</v>
      </c>
      <c r="C84" s="118" t="s">
        <v>14</v>
      </c>
      <c r="D84" s="118" t="s">
        <v>14</v>
      </c>
      <c r="E84" s="118">
        <v>0</v>
      </c>
      <c r="F84" s="119">
        <v>0</v>
      </c>
      <c r="G84" s="155"/>
      <c r="H84" s="155"/>
      <c r="I84" s="155"/>
      <c r="J84" s="155"/>
      <c r="K84" s="155"/>
    </row>
    <row r="85" spans="1:11" x14ac:dyDescent="0.25">
      <c r="A85" s="191"/>
      <c r="B85" s="1" t="s">
        <v>380</v>
      </c>
      <c r="C85" s="118" t="s">
        <v>14</v>
      </c>
      <c r="D85" s="118" t="s">
        <v>14</v>
      </c>
      <c r="E85" s="118">
        <v>0</v>
      </c>
      <c r="F85" s="119" t="s">
        <v>14</v>
      </c>
      <c r="G85" s="155"/>
      <c r="H85" s="155"/>
      <c r="I85" s="155"/>
      <c r="J85" s="155"/>
      <c r="K85" s="155"/>
    </row>
    <row r="86" spans="1:11" x14ac:dyDescent="0.25">
      <c r="A86" s="192"/>
      <c r="B86" s="105" t="s">
        <v>64</v>
      </c>
      <c r="C86" s="120" t="s">
        <v>14</v>
      </c>
      <c r="D86" s="120" t="s">
        <v>14</v>
      </c>
      <c r="E86" s="120" t="s">
        <v>14</v>
      </c>
      <c r="F86" s="121">
        <v>0</v>
      </c>
      <c r="G86" s="155"/>
      <c r="H86" s="155"/>
      <c r="I86" s="155"/>
      <c r="J86" s="155"/>
      <c r="K86" s="155"/>
    </row>
    <row r="87" spans="1:11" x14ac:dyDescent="0.25">
      <c r="A87" s="190" t="s">
        <v>185</v>
      </c>
      <c r="B87" s="126" t="s">
        <v>372</v>
      </c>
      <c r="C87" s="127">
        <v>4867.88</v>
      </c>
      <c r="D87" s="127">
        <v>5039.3100000000004</v>
      </c>
      <c r="E87" s="127">
        <v>3999</v>
      </c>
      <c r="F87" s="117" t="s">
        <v>14</v>
      </c>
      <c r="G87" s="155"/>
      <c r="H87" s="155"/>
      <c r="I87" s="155"/>
      <c r="J87" s="155"/>
      <c r="K87" s="155"/>
    </row>
    <row r="88" spans="1:11" x14ac:dyDescent="0.25">
      <c r="A88" s="191"/>
      <c r="B88" s="1" t="s">
        <v>369</v>
      </c>
      <c r="C88" s="118">
        <v>0</v>
      </c>
      <c r="D88" s="118" t="s">
        <v>14</v>
      </c>
      <c r="E88" s="118" t="s">
        <v>14</v>
      </c>
      <c r="F88" s="119" t="s">
        <v>14</v>
      </c>
      <c r="G88" s="155"/>
      <c r="H88" s="155"/>
      <c r="I88" s="155"/>
      <c r="J88" s="155"/>
      <c r="K88" s="155"/>
    </row>
    <row r="89" spans="1:11" x14ac:dyDescent="0.25">
      <c r="A89" s="191"/>
      <c r="B89" s="1" t="s">
        <v>373</v>
      </c>
      <c r="C89" s="118">
        <v>0</v>
      </c>
      <c r="D89" s="118" t="s">
        <v>14</v>
      </c>
      <c r="E89" s="118">
        <v>0</v>
      </c>
      <c r="F89" s="119" t="s">
        <v>14</v>
      </c>
      <c r="G89" s="155"/>
      <c r="H89" s="155"/>
      <c r="I89" s="155"/>
      <c r="J89" s="155"/>
      <c r="K89" s="155"/>
    </row>
    <row r="90" spans="1:11" x14ac:dyDescent="0.25">
      <c r="A90" s="191"/>
      <c r="B90" s="1" t="s">
        <v>54</v>
      </c>
      <c r="C90" s="118">
        <v>0</v>
      </c>
      <c r="D90" s="118" t="s">
        <v>14</v>
      </c>
      <c r="E90" s="118" t="s">
        <v>14</v>
      </c>
      <c r="F90" s="119" t="s">
        <v>14</v>
      </c>
      <c r="G90" s="155"/>
      <c r="H90" s="155"/>
      <c r="I90" s="155"/>
      <c r="J90" s="155"/>
      <c r="K90" s="155"/>
    </row>
    <row r="91" spans="1:11" x14ac:dyDescent="0.25">
      <c r="A91" s="191"/>
      <c r="B91" s="1" t="s">
        <v>358</v>
      </c>
      <c r="C91" s="118">
        <v>0</v>
      </c>
      <c r="D91" s="118">
        <v>0</v>
      </c>
      <c r="E91" s="118">
        <v>4576</v>
      </c>
      <c r="F91" s="119">
        <v>53196</v>
      </c>
      <c r="G91" s="155"/>
      <c r="H91" s="155"/>
      <c r="I91" s="155"/>
      <c r="J91" s="155"/>
      <c r="K91" s="155"/>
    </row>
    <row r="92" spans="1:11" x14ac:dyDescent="0.25">
      <c r="A92" s="191"/>
      <c r="B92" s="1" t="s">
        <v>381</v>
      </c>
      <c r="C92" s="118" t="s">
        <v>14</v>
      </c>
      <c r="D92" s="118">
        <v>0</v>
      </c>
      <c r="E92" s="118">
        <v>0</v>
      </c>
      <c r="F92" s="119">
        <v>0</v>
      </c>
      <c r="G92" s="155"/>
      <c r="H92" s="155"/>
      <c r="I92" s="155"/>
      <c r="J92" s="155"/>
      <c r="K92" s="155"/>
    </row>
    <row r="93" spans="1:11" x14ac:dyDescent="0.25">
      <c r="A93" s="191"/>
      <c r="B93" s="1" t="s">
        <v>61</v>
      </c>
      <c r="C93" s="118" t="s">
        <v>14</v>
      </c>
      <c r="D93" s="118">
        <v>0</v>
      </c>
      <c r="E93" s="118" t="s">
        <v>14</v>
      </c>
      <c r="F93" s="119" t="s">
        <v>14</v>
      </c>
      <c r="G93" s="155"/>
      <c r="H93" s="155"/>
      <c r="I93" s="155"/>
      <c r="J93" s="155"/>
      <c r="K93" s="155"/>
    </row>
    <row r="94" spans="1:11" x14ac:dyDescent="0.25">
      <c r="A94" s="191"/>
      <c r="B94" s="1" t="s">
        <v>366</v>
      </c>
      <c r="C94" s="118" t="s">
        <v>14</v>
      </c>
      <c r="D94" s="118">
        <v>0</v>
      </c>
      <c r="E94" s="118">
        <v>0</v>
      </c>
      <c r="F94" s="119" t="s">
        <v>14</v>
      </c>
      <c r="G94" s="155"/>
      <c r="H94" s="155"/>
      <c r="I94" s="155"/>
      <c r="J94" s="155"/>
      <c r="K94" s="155"/>
    </row>
    <row r="95" spans="1:11" x14ac:dyDescent="0.25">
      <c r="A95" s="191"/>
      <c r="B95" s="1" t="s">
        <v>380</v>
      </c>
      <c r="C95" s="118" t="s">
        <v>14</v>
      </c>
      <c r="D95" s="118" t="s">
        <v>14</v>
      </c>
      <c r="E95" s="118">
        <v>0</v>
      </c>
      <c r="F95" s="119" t="s">
        <v>14</v>
      </c>
      <c r="G95" s="155"/>
      <c r="H95" s="155"/>
      <c r="I95" s="155"/>
      <c r="J95" s="155"/>
      <c r="K95" s="155"/>
    </row>
    <row r="96" spans="1:11" x14ac:dyDescent="0.25">
      <c r="A96" s="192"/>
      <c r="B96" s="105" t="s">
        <v>64</v>
      </c>
      <c r="C96" s="120" t="s">
        <v>14</v>
      </c>
      <c r="D96" s="120" t="s">
        <v>14</v>
      </c>
      <c r="E96" s="120" t="s">
        <v>14</v>
      </c>
      <c r="F96" s="121">
        <v>0</v>
      </c>
      <c r="G96" s="155"/>
      <c r="H96" s="155"/>
      <c r="I96" s="155"/>
      <c r="J96" s="155"/>
      <c r="K96" s="155"/>
    </row>
    <row r="97" spans="1:11" x14ac:dyDescent="0.25">
      <c r="A97" s="190" t="s">
        <v>27</v>
      </c>
      <c r="B97" s="112" t="s">
        <v>374</v>
      </c>
      <c r="C97" s="116">
        <v>1650</v>
      </c>
      <c r="D97" s="116">
        <v>1495</v>
      </c>
      <c r="E97" s="116" t="s">
        <v>14</v>
      </c>
      <c r="F97" s="117" t="s">
        <v>14</v>
      </c>
      <c r="G97" s="155"/>
      <c r="H97" s="155"/>
      <c r="I97" s="155"/>
      <c r="J97" s="155"/>
      <c r="K97" s="155"/>
    </row>
    <row r="98" spans="1:11" x14ac:dyDescent="0.25">
      <c r="A98" s="191"/>
      <c r="B98" s="124" t="s">
        <v>375</v>
      </c>
      <c r="C98" s="125">
        <v>1096.67</v>
      </c>
      <c r="D98" s="125">
        <v>2025</v>
      </c>
      <c r="E98" s="125">
        <v>1916</v>
      </c>
      <c r="F98" s="119" t="s">
        <v>14</v>
      </c>
      <c r="G98" s="155"/>
      <c r="H98" s="155"/>
      <c r="I98" s="155"/>
      <c r="J98" s="155"/>
      <c r="K98" s="155"/>
    </row>
    <row r="99" spans="1:11" x14ac:dyDescent="0.25">
      <c r="A99" s="191"/>
      <c r="B99" s="124" t="s">
        <v>368</v>
      </c>
      <c r="C99" s="125">
        <v>251</v>
      </c>
      <c r="D99" s="125">
        <v>403</v>
      </c>
      <c r="E99" s="125">
        <v>461</v>
      </c>
      <c r="F99" s="119" t="s">
        <v>14</v>
      </c>
      <c r="G99" s="155"/>
      <c r="H99" s="155"/>
      <c r="I99" s="155"/>
      <c r="J99" s="155"/>
      <c r="K99" s="155"/>
    </row>
    <row r="100" spans="1:11" x14ac:dyDescent="0.25">
      <c r="A100" s="191"/>
      <c r="B100" s="124" t="s">
        <v>376</v>
      </c>
      <c r="C100" s="125">
        <v>95.62</v>
      </c>
      <c r="D100" s="125">
        <v>245.3</v>
      </c>
      <c r="E100" s="125">
        <v>227</v>
      </c>
      <c r="F100" s="119" t="s">
        <v>14</v>
      </c>
      <c r="G100" s="155"/>
      <c r="H100" s="155"/>
      <c r="I100" s="155"/>
      <c r="J100" s="155"/>
      <c r="K100" s="155"/>
    </row>
    <row r="101" spans="1:11" x14ac:dyDescent="0.25">
      <c r="A101" s="191"/>
      <c r="B101" s="1" t="s">
        <v>377</v>
      </c>
      <c r="C101" s="118">
        <v>0</v>
      </c>
      <c r="D101" s="118">
        <v>0</v>
      </c>
      <c r="E101" s="118">
        <v>0</v>
      </c>
      <c r="F101" s="119">
        <v>0</v>
      </c>
      <c r="G101" s="155"/>
      <c r="H101" s="155"/>
      <c r="I101" s="155"/>
      <c r="J101" s="155"/>
      <c r="K101" s="155"/>
    </row>
    <row r="102" spans="1:11" x14ac:dyDescent="0.25">
      <c r="A102" s="191"/>
      <c r="B102" s="1" t="s">
        <v>378</v>
      </c>
      <c r="C102" s="118">
        <v>0</v>
      </c>
      <c r="D102" s="118">
        <v>0</v>
      </c>
      <c r="E102" s="118">
        <v>0</v>
      </c>
      <c r="F102" s="119">
        <v>0</v>
      </c>
      <c r="G102" s="155"/>
      <c r="H102" s="155"/>
      <c r="I102" s="155"/>
      <c r="J102" s="155"/>
      <c r="K102" s="155"/>
    </row>
    <row r="103" spans="1:11" x14ac:dyDescent="0.25">
      <c r="A103" s="191"/>
      <c r="B103" s="1" t="s">
        <v>367</v>
      </c>
      <c r="C103" s="118">
        <v>0</v>
      </c>
      <c r="D103" s="118">
        <v>0</v>
      </c>
      <c r="E103" s="118">
        <v>0</v>
      </c>
      <c r="F103" s="119" t="s">
        <v>14</v>
      </c>
      <c r="G103" s="155"/>
      <c r="H103" s="155"/>
      <c r="I103" s="155"/>
      <c r="J103" s="155"/>
      <c r="K103" s="155"/>
    </row>
    <row r="104" spans="1:11" x14ac:dyDescent="0.25">
      <c r="A104" s="191"/>
      <c r="B104" s="1" t="s">
        <v>379</v>
      </c>
      <c r="C104" s="118">
        <v>0</v>
      </c>
      <c r="D104" s="118" t="s">
        <v>14</v>
      </c>
      <c r="E104" s="118" t="s">
        <v>14</v>
      </c>
      <c r="F104" s="119" t="s">
        <v>14</v>
      </c>
      <c r="G104" s="155"/>
      <c r="H104" s="155"/>
      <c r="I104" s="155"/>
      <c r="J104" s="155"/>
      <c r="K104" s="155"/>
    </row>
    <row r="105" spans="1:11" x14ac:dyDescent="0.25">
      <c r="A105" s="191"/>
      <c r="B105" s="1" t="s">
        <v>384</v>
      </c>
      <c r="C105" s="118" t="s">
        <v>14</v>
      </c>
      <c r="D105" s="118">
        <v>0</v>
      </c>
      <c r="E105" s="118">
        <v>0</v>
      </c>
      <c r="F105" s="119">
        <v>0</v>
      </c>
      <c r="G105" s="155"/>
      <c r="H105" s="155"/>
      <c r="I105" s="155"/>
      <c r="J105" s="155"/>
      <c r="K105" s="155"/>
    </row>
    <row r="106" spans="1:11" x14ac:dyDescent="0.25">
      <c r="A106" s="191"/>
      <c r="B106" s="1" t="s">
        <v>62</v>
      </c>
      <c r="C106" s="118" t="s">
        <v>14</v>
      </c>
      <c r="D106" s="118">
        <v>0</v>
      </c>
      <c r="E106" s="118" t="s">
        <v>14</v>
      </c>
      <c r="F106" s="119" t="s">
        <v>14</v>
      </c>
      <c r="G106" s="155"/>
      <c r="H106" s="155"/>
      <c r="I106" s="155"/>
      <c r="J106" s="155"/>
      <c r="K106" s="155"/>
    </row>
    <row r="107" spans="1:11" x14ac:dyDescent="0.25">
      <c r="A107" s="192"/>
      <c r="B107" s="105" t="s">
        <v>61</v>
      </c>
      <c r="C107" s="120" t="s">
        <v>14</v>
      </c>
      <c r="D107" s="120" t="s">
        <v>14</v>
      </c>
      <c r="E107" s="120">
        <v>0</v>
      </c>
      <c r="F107" s="121">
        <v>0</v>
      </c>
      <c r="G107" s="155"/>
      <c r="H107" s="155"/>
      <c r="I107" s="155"/>
      <c r="J107" s="155"/>
      <c r="K107" s="155"/>
    </row>
    <row r="108" spans="1:11" x14ac:dyDescent="0.25">
      <c r="G108" s="155"/>
      <c r="H108" s="155"/>
      <c r="I108" s="155"/>
      <c r="J108" s="155"/>
      <c r="K108" s="155"/>
    </row>
    <row r="109" spans="1:11" x14ac:dyDescent="0.25">
      <c r="A109" t="s">
        <v>390</v>
      </c>
      <c r="C109">
        <v>2011</v>
      </c>
      <c r="D109">
        <v>2012</v>
      </c>
      <c r="E109">
        <v>2013</v>
      </c>
      <c r="F109">
        <v>2015</v>
      </c>
      <c r="G109" s="155"/>
      <c r="H109" s="155"/>
      <c r="I109" s="155"/>
      <c r="J109" s="155"/>
      <c r="K109" s="155"/>
    </row>
    <row r="110" spans="1:11" x14ac:dyDescent="0.25">
      <c r="A110" t="s">
        <v>101</v>
      </c>
      <c r="B110" t="s">
        <v>53</v>
      </c>
      <c r="C110" s="115">
        <v>15019</v>
      </c>
      <c r="D110" s="115">
        <v>12298</v>
      </c>
      <c r="E110" s="115">
        <v>10870</v>
      </c>
      <c r="F110" s="115">
        <v>10827</v>
      </c>
      <c r="G110" s="158">
        <f t="shared" ref="G110:G121" si="0">C110/$C$128</f>
        <v>0.21504200112911728</v>
      </c>
      <c r="H110" s="158">
        <f t="shared" ref="H110:H121" si="1">D110/$D$128</f>
        <v>0.15215188266612956</v>
      </c>
      <c r="I110" s="158">
        <f t="shared" ref="I110:I116" si="2">E110/$E$128</f>
        <v>0.17434842289260555</v>
      </c>
      <c r="J110" s="158">
        <f>F110/$F$128</f>
        <v>0.10324407826982493</v>
      </c>
      <c r="K110" s="155"/>
    </row>
    <row r="111" spans="1:11" x14ac:dyDescent="0.25">
      <c r="A111" t="s">
        <v>96</v>
      </c>
      <c r="B111" t="s">
        <v>357</v>
      </c>
      <c r="C111">
        <v>23009</v>
      </c>
      <c r="D111" s="115">
        <v>0</v>
      </c>
      <c r="E111" s="115">
        <v>0</v>
      </c>
      <c r="F111" s="115">
        <v>23579</v>
      </c>
      <c r="G111" s="158">
        <f t="shared" si="0"/>
        <v>0.32944279938610155</v>
      </c>
      <c r="H111" s="158">
        <f t="shared" si="1"/>
        <v>0</v>
      </c>
      <c r="I111" s="158">
        <f t="shared" si="2"/>
        <v>0</v>
      </c>
      <c r="J111" s="158">
        <f>F111/$F$128</f>
        <v>0.22484456650265094</v>
      </c>
      <c r="K111" s="155"/>
    </row>
    <row r="112" spans="1:11" x14ac:dyDescent="0.25">
      <c r="A112" s="135" t="s">
        <v>182</v>
      </c>
      <c r="B112" s="135" t="s">
        <v>359</v>
      </c>
      <c r="C112" s="136">
        <v>10671</v>
      </c>
      <c r="D112" s="136">
        <v>16661</v>
      </c>
      <c r="E112" s="136">
        <v>17873</v>
      </c>
      <c r="F112" s="136">
        <v>14466</v>
      </c>
      <c r="G112" s="158">
        <f t="shared" si="0"/>
        <v>0.15278734896123647</v>
      </c>
      <c r="H112" s="158">
        <f t="shared" si="1"/>
        <v>0.20613128289968974</v>
      </c>
      <c r="I112" s="158">
        <f t="shared" si="2"/>
        <v>0.28667243443969997</v>
      </c>
      <c r="J112" s="158">
        <f>F112/$F$128</f>
        <v>0.13794484494793455</v>
      </c>
      <c r="K112" s="155"/>
    </row>
    <row r="113" spans="1:11" x14ac:dyDescent="0.25">
      <c r="A113" s="135" t="s">
        <v>182</v>
      </c>
      <c r="B113" s="135" t="s">
        <v>360</v>
      </c>
      <c r="C113" s="136">
        <v>1082</v>
      </c>
      <c r="D113" s="136">
        <v>1147</v>
      </c>
      <c r="E113" s="136">
        <v>1783</v>
      </c>
      <c r="F113" s="136" t="s">
        <v>14</v>
      </c>
      <c r="G113" s="158">
        <f t="shared" si="0"/>
        <v>1.5492073055576596E-2</v>
      </c>
      <c r="H113" s="158">
        <f t="shared" si="1"/>
        <v>1.4190779754273101E-2</v>
      </c>
      <c r="I113" s="158">
        <f t="shared" si="2"/>
        <v>2.8598273966652776E-2</v>
      </c>
      <c r="J113" s="158"/>
      <c r="K113" s="155"/>
    </row>
    <row r="114" spans="1:11" x14ac:dyDescent="0.25">
      <c r="A114" s="135" t="s">
        <v>182</v>
      </c>
      <c r="B114" s="135" t="s">
        <v>364</v>
      </c>
      <c r="C114" s="135">
        <v>0</v>
      </c>
      <c r="D114" s="136">
        <v>13.52</v>
      </c>
      <c r="E114" s="136">
        <v>41.42</v>
      </c>
      <c r="F114" s="136" t="s">
        <v>14</v>
      </c>
      <c r="G114" s="158">
        <f t="shared" si="0"/>
        <v>0</v>
      </c>
      <c r="H114" s="158">
        <f t="shared" si="1"/>
        <v>1.6727056868158003E-4</v>
      </c>
      <c r="I114" s="158">
        <f t="shared" si="2"/>
        <v>6.6435250011147393E-4</v>
      </c>
      <c r="J114" s="158"/>
      <c r="K114" s="155"/>
    </row>
    <row r="115" spans="1:11" x14ac:dyDescent="0.25">
      <c r="A115" t="s">
        <v>26</v>
      </c>
      <c r="B115" t="s">
        <v>49</v>
      </c>
      <c r="C115" s="115">
        <v>12100</v>
      </c>
      <c r="D115" s="115">
        <v>41500</v>
      </c>
      <c r="E115" s="115">
        <v>20600</v>
      </c>
      <c r="F115" s="115">
        <v>2800</v>
      </c>
      <c r="G115" s="158">
        <f t="shared" si="0"/>
        <v>0.1732477670725294</v>
      </c>
      <c r="H115" s="158">
        <f t="shared" si="1"/>
        <v>0.51344146451816364</v>
      </c>
      <c r="I115" s="158">
        <f t="shared" si="2"/>
        <v>0.33041191458948244</v>
      </c>
      <c r="J115" s="158">
        <f>F115/$F$128</f>
        <v>2.6700232673456153E-2</v>
      </c>
      <c r="K115" s="155"/>
    </row>
    <row r="116" spans="1:11" x14ac:dyDescent="0.25">
      <c r="A116" s="137" t="s">
        <v>185</v>
      </c>
      <c r="B116" s="137" t="s">
        <v>372</v>
      </c>
      <c r="C116" s="138">
        <v>4867.88</v>
      </c>
      <c r="D116" s="138">
        <v>5039.3100000000004</v>
      </c>
      <c r="E116" s="138">
        <v>3999</v>
      </c>
      <c r="F116" s="139" t="s">
        <v>14</v>
      </c>
      <c r="G116" s="158">
        <f t="shared" si="0"/>
        <v>6.9698292593142516E-2</v>
      </c>
      <c r="H116" s="158">
        <f t="shared" si="1"/>
        <v>6.2346764013518727E-2</v>
      </c>
      <c r="I116" s="158">
        <f t="shared" si="2"/>
        <v>6.414161390501652E-2</v>
      </c>
      <c r="J116" s="158"/>
      <c r="K116" s="155"/>
    </row>
    <row r="117" spans="1:11" x14ac:dyDescent="0.25">
      <c r="A117" s="137" t="s">
        <v>185</v>
      </c>
      <c r="B117" s="137" t="s">
        <v>358</v>
      </c>
      <c r="C117" s="139">
        <v>0</v>
      </c>
      <c r="D117" s="139">
        <v>0</v>
      </c>
      <c r="E117" s="139">
        <v>4576</v>
      </c>
      <c r="F117" s="139">
        <v>53196</v>
      </c>
      <c r="G117" s="158">
        <f t="shared" si="0"/>
        <v>0</v>
      </c>
      <c r="H117" s="158">
        <f t="shared" si="1"/>
        <v>0</v>
      </c>
      <c r="I117" s="158">
        <f>E117/$E$128</f>
        <v>7.339635539618794E-2</v>
      </c>
      <c r="J117" s="158">
        <f>F117/$F$128</f>
        <v>0.50726627760613341</v>
      </c>
      <c r="K117" s="155"/>
    </row>
    <row r="118" spans="1:11" x14ac:dyDescent="0.25">
      <c r="A118" s="133" t="s">
        <v>27</v>
      </c>
      <c r="B118" s="133" t="s">
        <v>374</v>
      </c>
      <c r="C118" s="134">
        <v>1650</v>
      </c>
      <c r="D118" s="134">
        <v>1495</v>
      </c>
      <c r="E118" s="134" t="s">
        <v>14</v>
      </c>
      <c r="F118" s="134" t="s">
        <v>14</v>
      </c>
      <c r="G118" s="158">
        <f t="shared" si="0"/>
        <v>2.3624695509890371E-2</v>
      </c>
      <c r="H118" s="158">
        <f t="shared" si="1"/>
        <v>1.8496264806136257E-2</v>
      </c>
      <c r="I118" s="158"/>
      <c r="J118" s="158"/>
      <c r="K118" s="155"/>
    </row>
    <row r="119" spans="1:11" x14ac:dyDescent="0.25">
      <c r="A119" s="133" t="s">
        <v>27</v>
      </c>
      <c r="B119" s="133" t="s">
        <v>375</v>
      </c>
      <c r="C119" s="134">
        <v>1096.67</v>
      </c>
      <c r="D119" s="134">
        <v>2025</v>
      </c>
      <c r="E119" s="134">
        <v>1916</v>
      </c>
      <c r="F119" s="134" t="s">
        <v>14</v>
      </c>
      <c r="G119" s="158">
        <f t="shared" si="0"/>
        <v>1.5702118075655441E-2</v>
      </c>
      <c r="H119" s="158">
        <f t="shared" si="1"/>
        <v>2.5053469051789911E-2</v>
      </c>
      <c r="I119" s="158">
        <f>E119/$E$128</f>
        <v>3.0731515939487787E-2</v>
      </c>
      <c r="J119" s="158"/>
      <c r="K119" s="155"/>
    </row>
    <row r="120" spans="1:11" x14ac:dyDescent="0.25">
      <c r="A120" s="133" t="s">
        <v>27</v>
      </c>
      <c r="B120" s="133" t="s">
        <v>368</v>
      </c>
      <c r="C120" s="134">
        <v>251</v>
      </c>
      <c r="D120" s="134">
        <v>403</v>
      </c>
      <c r="E120" s="134">
        <v>461</v>
      </c>
      <c r="F120" s="134" t="s">
        <v>14</v>
      </c>
      <c r="G120" s="158">
        <f t="shared" si="0"/>
        <v>3.593817316959081E-3</v>
      </c>
      <c r="H120" s="158">
        <f t="shared" si="1"/>
        <v>4.9859496433932518E-3</v>
      </c>
      <c r="I120" s="158">
        <f>E120/$E$128</f>
        <v>7.3941695449393887E-3</v>
      </c>
      <c r="J120" s="158"/>
      <c r="K120" s="155"/>
    </row>
    <row r="121" spans="1:11" x14ac:dyDescent="0.25">
      <c r="A121" s="133" t="s">
        <v>27</v>
      </c>
      <c r="B121" s="133" t="s">
        <v>376</v>
      </c>
      <c r="C121" s="134">
        <v>95.62</v>
      </c>
      <c r="D121" s="134">
        <v>245.3</v>
      </c>
      <c r="E121" s="134">
        <v>227</v>
      </c>
      <c r="F121" s="134" t="s">
        <v>14</v>
      </c>
      <c r="G121" s="158">
        <f t="shared" si="0"/>
        <v>1.3690868997913439E-3</v>
      </c>
      <c r="H121" s="158">
        <f t="shared" si="1"/>
        <v>3.0348720782242297E-3</v>
      </c>
      <c r="I121" s="158">
        <f>E121/$E$128</f>
        <v>3.6409468258161415E-3</v>
      </c>
      <c r="J121" s="158"/>
      <c r="K121" s="155"/>
    </row>
    <row r="122" spans="1:11" x14ac:dyDescent="0.25">
      <c r="A122" s="155" t="s">
        <v>397</v>
      </c>
      <c r="B122" s="155"/>
      <c r="C122" s="156">
        <f>C110</f>
        <v>15019</v>
      </c>
      <c r="D122" s="156">
        <f t="shared" ref="D122:F122" si="3">D110</f>
        <v>12298</v>
      </c>
      <c r="E122" s="156">
        <f t="shared" si="3"/>
        <v>10870</v>
      </c>
      <c r="F122" s="156">
        <f t="shared" si="3"/>
        <v>10827</v>
      </c>
      <c r="G122" s="158"/>
      <c r="H122" s="158"/>
      <c r="I122" s="158"/>
      <c r="J122" s="158"/>
      <c r="K122" s="155"/>
    </row>
    <row r="123" spans="1:11" x14ac:dyDescent="0.25">
      <c r="A123" s="155" t="s">
        <v>398</v>
      </c>
      <c r="B123" s="155"/>
      <c r="C123" s="156">
        <f>C111</f>
        <v>23009</v>
      </c>
      <c r="D123" s="156">
        <f t="shared" ref="D123:F123" si="4">D111</f>
        <v>0</v>
      </c>
      <c r="E123" s="156">
        <f t="shared" si="4"/>
        <v>0</v>
      </c>
      <c r="F123" s="156">
        <f t="shared" si="4"/>
        <v>23579</v>
      </c>
      <c r="G123" s="158"/>
      <c r="H123" s="158"/>
      <c r="I123" s="158"/>
      <c r="J123" s="158"/>
      <c r="K123" s="155"/>
    </row>
    <row r="124" spans="1:11" x14ac:dyDescent="0.25">
      <c r="A124" s="155" t="s">
        <v>393</v>
      </c>
      <c r="B124" s="155"/>
      <c r="C124" s="156">
        <f>SUM(C112:C114)</f>
        <v>11753</v>
      </c>
      <c r="D124" s="156">
        <f t="shared" ref="D124:F124" si="5">SUM(D112:D114)</f>
        <v>17821.52</v>
      </c>
      <c r="E124" s="156">
        <f t="shared" si="5"/>
        <v>19697.419999999998</v>
      </c>
      <c r="F124" s="156">
        <f t="shared" si="5"/>
        <v>14466</v>
      </c>
      <c r="G124" s="158"/>
      <c r="H124" s="158"/>
      <c r="I124" s="158"/>
      <c r="J124" s="158"/>
      <c r="K124" s="155"/>
    </row>
    <row r="125" spans="1:11" x14ac:dyDescent="0.25">
      <c r="A125" s="155" t="s">
        <v>394</v>
      </c>
      <c r="B125" s="155"/>
      <c r="C125" s="156">
        <f>C115</f>
        <v>12100</v>
      </c>
      <c r="D125" s="156">
        <f t="shared" ref="D125:F125" si="6">D115</f>
        <v>41500</v>
      </c>
      <c r="E125" s="156">
        <f t="shared" si="6"/>
        <v>20600</v>
      </c>
      <c r="F125" s="156">
        <f t="shared" si="6"/>
        <v>2800</v>
      </c>
      <c r="G125" s="158"/>
      <c r="H125" s="158"/>
      <c r="I125" s="158"/>
      <c r="J125" s="158"/>
      <c r="K125" s="155"/>
    </row>
    <row r="126" spans="1:11" x14ac:dyDescent="0.25">
      <c r="A126" s="155" t="s">
        <v>395</v>
      </c>
      <c r="B126" s="155"/>
      <c r="C126" s="156">
        <f>SUM(C116:C117)</f>
        <v>4867.88</v>
      </c>
      <c r="D126" s="156">
        <f t="shared" ref="D126:F126" si="7">SUM(D116:D117)</f>
        <v>5039.3100000000004</v>
      </c>
      <c r="E126" s="156">
        <f t="shared" si="7"/>
        <v>8575</v>
      </c>
      <c r="F126" s="156">
        <f t="shared" si="7"/>
        <v>53196</v>
      </c>
      <c r="G126" s="158"/>
      <c r="H126" s="158"/>
      <c r="I126" s="158"/>
      <c r="J126" s="158"/>
      <c r="K126" s="155"/>
    </row>
    <row r="127" spans="1:11" x14ac:dyDescent="0.25">
      <c r="A127" s="155" t="s">
        <v>396</v>
      </c>
      <c r="B127" s="155"/>
      <c r="C127" s="156">
        <f>SUM(C118:C121)</f>
        <v>3093.29</v>
      </c>
      <c r="D127" s="156">
        <f t="shared" ref="D127:F127" si="8">SUM(D118:D121)</f>
        <v>4168.3</v>
      </c>
      <c r="E127" s="156">
        <f t="shared" si="8"/>
        <v>2604</v>
      </c>
      <c r="F127" s="156">
        <f t="shared" si="8"/>
        <v>0</v>
      </c>
      <c r="G127" s="158"/>
      <c r="H127" s="158"/>
      <c r="I127" s="158"/>
      <c r="J127" s="158"/>
      <c r="K127" s="155"/>
    </row>
    <row r="128" spans="1:11" x14ac:dyDescent="0.25">
      <c r="A128" s="155" t="s">
        <v>392</v>
      </c>
      <c r="C128" s="114">
        <f>SUM(C110:C121)</f>
        <v>69842.17</v>
      </c>
      <c r="D128" s="114">
        <f>SUM(D110:D121)</f>
        <v>80827.13</v>
      </c>
      <c r="E128" s="114">
        <f>SUM(E110:E121)</f>
        <v>62346.42</v>
      </c>
      <c r="F128" s="114">
        <f>SUM(F110:F121)</f>
        <v>104868</v>
      </c>
      <c r="G128" s="155"/>
      <c r="H128" s="155"/>
      <c r="I128" s="158"/>
      <c r="J128" s="155"/>
      <c r="K128" s="155"/>
    </row>
    <row r="129" spans="1:11" x14ac:dyDescent="0.25">
      <c r="G129" s="155"/>
      <c r="H129" s="155"/>
      <c r="I129" s="155"/>
      <c r="J129" s="155"/>
      <c r="K129" s="155"/>
    </row>
    <row r="130" spans="1:11" x14ac:dyDescent="0.25">
      <c r="A130" t="s">
        <v>175</v>
      </c>
      <c r="B130" t="s">
        <v>391</v>
      </c>
      <c r="G130" s="155"/>
      <c r="H130" s="155"/>
      <c r="I130" s="155"/>
      <c r="J130" s="155"/>
      <c r="K130" s="155"/>
    </row>
    <row r="131" spans="1:11" x14ac:dyDescent="0.25">
      <c r="B131">
        <v>2011</v>
      </c>
      <c r="C131">
        <v>2012</v>
      </c>
      <c r="D131">
        <v>2013</v>
      </c>
      <c r="E131">
        <v>2015</v>
      </c>
      <c r="G131" s="155"/>
      <c r="H131" s="155"/>
      <c r="I131" s="155"/>
      <c r="J131" s="155"/>
      <c r="K131" s="155"/>
    </row>
    <row r="132" spans="1:11" x14ac:dyDescent="0.25">
      <c r="A132" s="154" t="s">
        <v>182</v>
      </c>
      <c r="B132">
        <v>222.78399999999999</v>
      </c>
      <c r="C132">
        <v>227.72</v>
      </c>
      <c r="D132">
        <v>232.696</v>
      </c>
      <c r="E132">
        <v>249.952</v>
      </c>
      <c r="G132" s="155"/>
      <c r="H132" s="155"/>
      <c r="I132" s="155"/>
      <c r="J132" s="155"/>
      <c r="K132" s="155"/>
    </row>
    <row r="133" spans="1:11" x14ac:dyDescent="0.25">
      <c r="A133" s="154" t="s">
        <v>183</v>
      </c>
      <c r="B133">
        <v>42.444000000000003</v>
      </c>
      <c r="C133">
        <v>44.381</v>
      </c>
      <c r="D133">
        <v>46.991</v>
      </c>
      <c r="E133">
        <v>52.334000000000003</v>
      </c>
      <c r="G133" s="155"/>
      <c r="H133" s="155"/>
      <c r="I133" s="155"/>
      <c r="J133" s="155"/>
      <c r="K133" s="155"/>
    </row>
    <row r="134" spans="1:11" x14ac:dyDescent="0.25">
      <c r="A134" s="153" t="s">
        <v>184</v>
      </c>
      <c r="B134">
        <v>1.399</v>
      </c>
      <c r="C134">
        <v>1.5109999999999999</v>
      </c>
      <c r="D134">
        <v>1.6419999999999999</v>
      </c>
      <c r="E134">
        <v>1.6539999999999999</v>
      </c>
      <c r="G134" s="155"/>
      <c r="H134" s="155"/>
      <c r="I134" s="155"/>
      <c r="J134" s="155"/>
      <c r="K134" s="155"/>
    </row>
    <row r="135" spans="1:11" x14ac:dyDescent="0.25">
      <c r="A135" s="153" t="s">
        <v>43</v>
      </c>
      <c r="B135">
        <v>11.856999999999999</v>
      </c>
      <c r="C135">
        <v>12.457000000000001</v>
      </c>
      <c r="D135">
        <v>13.156000000000001</v>
      </c>
      <c r="E135">
        <v>14.83</v>
      </c>
      <c r="G135" s="155"/>
      <c r="H135" s="155"/>
      <c r="I135" s="155"/>
      <c r="J135" s="155"/>
      <c r="K135" s="155"/>
    </row>
    <row r="136" spans="1:11" x14ac:dyDescent="0.25">
      <c r="A136" s="153" t="s">
        <v>185</v>
      </c>
      <c r="B136">
        <v>387.1</v>
      </c>
      <c r="C136">
        <v>403.66500000000002</v>
      </c>
      <c r="D136">
        <v>425.44</v>
      </c>
      <c r="E136">
        <v>464.28199999999998</v>
      </c>
      <c r="G136" s="155"/>
      <c r="H136" s="155"/>
      <c r="I136" s="155"/>
      <c r="J136" s="155"/>
      <c r="K136" s="155"/>
    </row>
    <row r="137" spans="1:11" x14ac:dyDescent="0.25">
      <c r="A137" s="153" t="s">
        <v>186</v>
      </c>
      <c r="B137">
        <v>387.62400000000002</v>
      </c>
      <c r="C137">
        <v>396.20299999999997</v>
      </c>
      <c r="D137">
        <v>406.065</v>
      </c>
      <c r="E137">
        <v>418.33100000000002</v>
      </c>
      <c r="G137" s="155"/>
      <c r="H137" s="155"/>
      <c r="I137" s="155"/>
      <c r="J137" s="155"/>
      <c r="K137" s="155"/>
    </row>
    <row r="138" spans="1:11" x14ac:dyDescent="0.25">
      <c r="A138" s="153" t="s">
        <v>27</v>
      </c>
      <c r="B138">
        <v>43.206000000000003</v>
      </c>
      <c r="C138">
        <v>44.933999999999997</v>
      </c>
      <c r="D138">
        <v>46.225000000000001</v>
      </c>
      <c r="E138">
        <v>48.076999999999998</v>
      </c>
      <c r="G138" s="155"/>
      <c r="H138" s="155"/>
      <c r="I138" s="155"/>
      <c r="J138" s="155"/>
      <c r="K138" s="155"/>
    </row>
    <row r="139" spans="1:11" x14ac:dyDescent="0.25">
      <c r="G139" s="155"/>
      <c r="H139" s="155"/>
      <c r="I139" s="155"/>
      <c r="J139" s="155"/>
      <c r="K139" s="155"/>
    </row>
    <row r="140" spans="1:11" x14ac:dyDescent="0.25">
      <c r="A140" t="s">
        <v>176</v>
      </c>
      <c r="G140" s="155"/>
      <c r="H140" s="155"/>
      <c r="I140" s="155"/>
      <c r="J140" s="155"/>
      <c r="K140" s="155"/>
    </row>
    <row r="141" spans="1:11" x14ac:dyDescent="0.25">
      <c r="B141">
        <v>2011</v>
      </c>
      <c r="C141">
        <v>2012</v>
      </c>
      <c r="D141">
        <v>2013</v>
      </c>
      <c r="E141">
        <v>2015</v>
      </c>
      <c r="G141" s="155"/>
    </row>
    <row r="142" spans="1:11" x14ac:dyDescent="0.25">
      <c r="A142" s="154" t="s">
        <v>182</v>
      </c>
      <c r="B142">
        <v>29</v>
      </c>
      <c r="C142">
        <v>32</v>
      </c>
      <c r="D142">
        <v>32</v>
      </c>
      <c r="E142">
        <v>36</v>
      </c>
      <c r="G142" s="155"/>
      <c r="H142" s="154"/>
    </row>
    <row r="143" spans="1:11" x14ac:dyDescent="0.25">
      <c r="A143" s="154" t="s">
        <v>183</v>
      </c>
      <c r="B143">
        <v>22</v>
      </c>
      <c r="C143">
        <v>27</v>
      </c>
      <c r="D143">
        <v>27</v>
      </c>
      <c r="E143">
        <v>25</v>
      </c>
      <c r="G143" s="155"/>
      <c r="H143" s="153"/>
    </row>
    <row r="144" spans="1:11" x14ac:dyDescent="0.25">
      <c r="A144" s="153" t="s">
        <v>184</v>
      </c>
      <c r="B144">
        <v>32</v>
      </c>
      <c r="C144">
        <v>41</v>
      </c>
      <c r="D144">
        <v>38</v>
      </c>
      <c r="E144">
        <v>37</v>
      </c>
      <c r="G144" s="155"/>
      <c r="H144" s="155"/>
      <c r="I144" s="155"/>
      <c r="J144" s="155"/>
      <c r="K144" s="155"/>
    </row>
    <row r="145" spans="1:18" x14ac:dyDescent="0.25">
      <c r="A145" s="153" t="s">
        <v>43</v>
      </c>
      <c r="B145">
        <v>44</v>
      </c>
      <c r="C145">
        <v>48</v>
      </c>
      <c r="D145">
        <v>48</v>
      </c>
      <c r="E145">
        <v>53</v>
      </c>
      <c r="G145" s="155"/>
      <c r="H145" s="155"/>
      <c r="I145" s="155"/>
      <c r="J145" s="155"/>
      <c r="K145" s="155"/>
    </row>
    <row r="146" spans="1:18" x14ac:dyDescent="0.25">
      <c r="A146" s="153" t="s">
        <v>185</v>
      </c>
      <c r="B146">
        <v>24</v>
      </c>
      <c r="C146">
        <v>27</v>
      </c>
      <c r="D146">
        <v>25</v>
      </c>
      <c r="E146">
        <v>26</v>
      </c>
      <c r="G146" s="155"/>
      <c r="H146" s="155"/>
      <c r="I146" s="155"/>
      <c r="J146" s="155"/>
      <c r="K146" s="155"/>
    </row>
    <row r="147" spans="1:18" x14ac:dyDescent="0.25">
      <c r="A147" s="153" t="s">
        <v>186</v>
      </c>
      <c r="B147">
        <v>41</v>
      </c>
      <c r="C147">
        <v>43</v>
      </c>
      <c r="D147">
        <v>42</v>
      </c>
      <c r="E147">
        <v>44</v>
      </c>
      <c r="G147" s="155"/>
      <c r="H147" s="155"/>
      <c r="I147" s="155"/>
      <c r="J147" s="155"/>
      <c r="K147" s="155"/>
    </row>
    <row r="148" spans="1:18" x14ac:dyDescent="0.25">
      <c r="A148" s="153" t="s">
        <v>27</v>
      </c>
      <c r="B148">
        <v>38</v>
      </c>
      <c r="C148">
        <v>41</v>
      </c>
      <c r="D148">
        <v>41</v>
      </c>
      <c r="E148">
        <v>38</v>
      </c>
      <c r="G148" s="155"/>
      <c r="H148" s="155"/>
      <c r="I148" s="155"/>
      <c r="J148" s="155"/>
      <c r="K148" s="155"/>
    </row>
    <row r="149" spans="1:18" x14ac:dyDescent="0.25">
      <c r="G149" s="155"/>
      <c r="H149" s="155"/>
      <c r="I149" s="155"/>
      <c r="J149" s="155"/>
      <c r="K149" s="155"/>
    </row>
    <row r="150" spans="1:18" x14ac:dyDescent="0.25">
      <c r="A150" t="s">
        <v>177</v>
      </c>
      <c r="G150" s="155"/>
      <c r="H150" s="155"/>
      <c r="I150" s="155"/>
      <c r="J150" s="155"/>
      <c r="K150" s="155"/>
    </row>
    <row r="151" spans="1:18" x14ac:dyDescent="0.25">
      <c r="B151">
        <v>2011</v>
      </c>
      <c r="C151">
        <v>2012</v>
      </c>
      <c r="D151">
        <v>2013</v>
      </c>
      <c r="E151">
        <v>2015</v>
      </c>
      <c r="G151" s="155"/>
    </row>
    <row r="152" spans="1:18" x14ac:dyDescent="0.25">
      <c r="A152" s="154" t="s">
        <v>182</v>
      </c>
      <c r="B152">
        <v>5.5</v>
      </c>
      <c r="C152">
        <v>5.5</v>
      </c>
      <c r="D152">
        <v>5</v>
      </c>
      <c r="E152">
        <v>5.5</v>
      </c>
      <c r="G152" s="155"/>
      <c r="H152" s="154"/>
      <c r="I152">
        <v>2010</v>
      </c>
      <c r="J152">
        <v>2011</v>
      </c>
      <c r="K152">
        <v>2012</v>
      </c>
      <c r="L152">
        <v>2013</v>
      </c>
      <c r="M152">
        <v>2015</v>
      </c>
    </row>
    <row r="153" spans="1:18" x14ac:dyDescent="0.25">
      <c r="A153" s="154" t="s">
        <v>183</v>
      </c>
      <c r="B153">
        <v>3.5</v>
      </c>
      <c r="C153">
        <v>3.5</v>
      </c>
      <c r="D153">
        <v>4</v>
      </c>
      <c r="E153">
        <v>4</v>
      </c>
      <c r="G153" s="155"/>
      <c r="H153" s="153" t="s">
        <v>182</v>
      </c>
      <c r="I153">
        <v>-1.2</v>
      </c>
      <c r="J153">
        <v>-1.1399999999999999</v>
      </c>
      <c r="K153">
        <v>-0.77</v>
      </c>
      <c r="L153">
        <v>-1.05</v>
      </c>
      <c r="M153">
        <v>-1.18</v>
      </c>
    </row>
    <row r="154" spans="1:18" x14ac:dyDescent="0.25">
      <c r="A154" s="153" t="s">
        <v>184</v>
      </c>
      <c r="B154">
        <v>3.5</v>
      </c>
      <c r="C154">
        <v>3.5</v>
      </c>
      <c r="D154">
        <v>3.5</v>
      </c>
      <c r="E154">
        <v>3.5</v>
      </c>
      <c r="G154" s="155"/>
      <c r="H154" s="155" t="s">
        <v>27</v>
      </c>
      <c r="I154">
        <v>-1.4</v>
      </c>
      <c r="J154" s="155">
        <v>-0.37</v>
      </c>
      <c r="K154" s="155">
        <v>-0.17</v>
      </c>
      <c r="L154" s="155">
        <v>-0.08</v>
      </c>
      <c r="M154">
        <v>0.24</v>
      </c>
    </row>
    <row r="155" spans="1:18" x14ac:dyDescent="0.25">
      <c r="A155" s="153" t="s">
        <v>43</v>
      </c>
      <c r="B155">
        <v>2</v>
      </c>
      <c r="C155">
        <v>2</v>
      </c>
      <c r="D155">
        <v>2</v>
      </c>
      <c r="E155">
        <v>2</v>
      </c>
      <c r="G155" s="155"/>
      <c r="H155" s="155"/>
      <c r="I155" s="155"/>
      <c r="J155" s="155"/>
      <c r="K155" s="155"/>
    </row>
    <row r="156" spans="1:18" x14ac:dyDescent="0.25">
      <c r="A156" s="153" t="s">
        <v>185</v>
      </c>
      <c r="B156">
        <v>4</v>
      </c>
      <c r="C156">
        <v>4</v>
      </c>
      <c r="D156">
        <v>4.5</v>
      </c>
      <c r="E156">
        <v>4.5</v>
      </c>
      <c r="G156" s="155"/>
      <c r="H156" s="155"/>
      <c r="I156" s="155"/>
      <c r="J156" s="155"/>
      <c r="K156" s="155"/>
    </row>
    <row r="157" spans="1:18" x14ac:dyDescent="0.25">
      <c r="A157" s="153" t="s">
        <v>186</v>
      </c>
      <c r="B157">
        <v>2</v>
      </c>
      <c r="C157">
        <v>2</v>
      </c>
      <c r="D157">
        <v>2</v>
      </c>
      <c r="E157">
        <v>2</v>
      </c>
      <c r="G157" s="155"/>
      <c r="H157" s="155"/>
      <c r="I157" s="155"/>
      <c r="J157" s="155"/>
      <c r="K157" s="155"/>
    </row>
    <row r="158" spans="1:18" x14ac:dyDescent="0.25">
      <c r="A158" s="153" t="s">
        <v>27</v>
      </c>
      <c r="B158">
        <v>6</v>
      </c>
      <c r="C158">
        <v>3.5</v>
      </c>
      <c r="D158">
        <v>3.5</v>
      </c>
      <c r="E158">
        <v>2</v>
      </c>
      <c r="G158" s="155"/>
      <c r="H158" s="154" t="s">
        <v>182</v>
      </c>
      <c r="I158">
        <v>2010</v>
      </c>
      <c r="J158">
        <v>2011</v>
      </c>
      <c r="K158">
        <v>2012</v>
      </c>
      <c r="L158">
        <v>2013</v>
      </c>
      <c r="M158">
        <v>2015</v>
      </c>
      <c r="O158">
        <v>2011</v>
      </c>
      <c r="P158">
        <v>2012</v>
      </c>
      <c r="Q158">
        <v>2013</v>
      </c>
      <c r="R158">
        <v>2015</v>
      </c>
    </row>
    <row r="159" spans="1:18" x14ac:dyDescent="0.25">
      <c r="G159" s="155"/>
      <c r="H159" s="154" t="s">
        <v>403</v>
      </c>
      <c r="I159">
        <v>-0.2</v>
      </c>
      <c r="J159">
        <v>-0.45</v>
      </c>
      <c r="K159">
        <v>-0.47</v>
      </c>
      <c r="L159">
        <v>-0.63</v>
      </c>
      <c r="M159">
        <v>-0.59</v>
      </c>
      <c r="O159">
        <f>2.5+J159</f>
        <v>2.0499999999999998</v>
      </c>
      <c r="P159">
        <f t="shared" ref="P159:R162" si="9">2.5+K159</f>
        <v>2.0300000000000002</v>
      </c>
      <c r="Q159">
        <f t="shared" si="9"/>
        <v>1.87</v>
      </c>
      <c r="R159">
        <f t="shared" si="9"/>
        <v>1.9100000000000001</v>
      </c>
    </row>
    <row r="160" spans="1:18" x14ac:dyDescent="0.25">
      <c r="A160" t="s">
        <v>178</v>
      </c>
      <c r="G160" s="155"/>
      <c r="H160" s="155" t="s">
        <v>179</v>
      </c>
      <c r="I160">
        <v>-0.2</v>
      </c>
      <c r="J160">
        <v>-0.34</v>
      </c>
      <c r="K160">
        <v>-0.48</v>
      </c>
      <c r="L160">
        <v>-0.64</v>
      </c>
      <c r="M160">
        <v>-0.84</v>
      </c>
      <c r="O160">
        <f t="shared" ref="O160:O162" si="10">2.5+J160</f>
        <v>2.16</v>
      </c>
      <c r="P160">
        <f t="shared" si="9"/>
        <v>2.02</v>
      </c>
      <c r="Q160">
        <f t="shared" si="9"/>
        <v>1.8599999999999999</v>
      </c>
      <c r="R160">
        <f t="shared" si="9"/>
        <v>1.6600000000000001</v>
      </c>
    </row>
    <row r="161" spans="1:18" x14ac:dyDescent="0.25">
      <c r="B161">
        <v>2011</v>
      </c>
      <c r="C161">
        <v>2012</v>
      </c>
      <c r="D161">
        <v>2013</v>
      </c>
      <c r="E161">
        <v>2015</v>
      </c>
      <c r="G161" s="155"/>
      <c r="H161" t="s">
        <v>180</v>
      </c>
      <c r="I161">
        <v>-0.9</v>
      </c>
      <c r="J161">
        <v>-1.4</v>
      </c>
      <c r="K161">
        <v>-1.4</v>
      </c>
      <c r="L161">
        <v>-1.6</v>
      </c>
      <c r="M161">
        <v>-1.5</v>
      </c>
      <c r="O161">
        <f t="shared" si="10"/>
        <v>1.1000000000000001</v>
      </c>
      <c r="P161">
        <f t="shared" si="9"/>
        <v>1.1000000000000001</v>
      </c>
      <c r="Q161">
        <f t="shared" si="9"/>
        <v>0.89999999999999991</v>
      </c>
      <c r="R161">
        <f t="shared" si="9"/>
        <v>1</v>
      </c>
    </row>
    <row r="162" spans="1:18" x14ac:dyDescent="0.25">
      <c r="A162" s="154" t="s">
        <v>182</v>
      </c>
      <c r="B162">
        <v>-0.45</v>
      </c>
      <c r="C162">
        <v>-0.47</v>
      </c>
      <c r="D162">
        <v>-0.63</v>
      </c>
      <c r="E162">
        <v>-0.59</v>
      </c>
      <c r="G162" s="155"/>
      <c r="H162" s="154" t="s">
        <v>181</v>
      </c>
      <c r="I162">
        <v>-1.2</v>
      </c>
      <c r="J162">
        <v>-1.1399999999999999</v>
      </c>
      <c r="K162">
        <v>-0.77</v>
      </c>
      <c r="L162">
        <v>-1.05</v>
      </c>
      <c r="M162">
        <v>-1.18</v>
      </c>
      <c r="O162">
        <f t="shared" si="10"/>
        <v>1.36</v>
      </c>
      <c r="P162">
        <f t="shared" si="9"/>
        <v>1.73</v>
      </c>
      <c r="Q162">
        <f t="shared" si="9"/>
        <v>1.45</v>
      </c>
      <c r="R162">
        <f t="shared" si="9"/>
        <v>1.32</v>
      </c>
    </row>
    <row r="163" spans="1:18" x14ac:dyDescent="0.25">
      <c r="A163" s="154" t="s">
        <v>183</v>
      </c>
      <c r="B163">
        <v>-0.9</v>
      </c>
      <c r="C163">
        <v>-0.82</v>
      </c>
      <c r="D163">
        <v>-0.71</v>
      </c>
      <c r="E163">
        <v>-0.49</v>
      </c>
      <c r="G163" s="155"/>
      <c r="H163" s="153"/>
    </row>
    <row r="164" spans="1:18" x14ac:dyDescent="0.25">
      <c r="A164" s="153" t="s">
        <v>184</v>
      </c>
      <c r="B164">
        <v>-0.93</v>
      </c>
      <c r="C164">
        <v>-0.89</v>
      </c>
      <c r="D164">
        <v>-0.88</v>
      </c>
      <c r="E164">
        <v>-0.86</v>
      </c>
      <c r="G164" s="155"/>
      <c r="H164" s="155" t="s">
        <v>27</v>
      </c>
      <c r="I164">
        <v>2010</v>
      </c>
      <c r="J164" s="155">
        <v>2011</v>
      </c>
      <c r="K164" s="155">
        <v>2012</v>
      </c>
      <c r="L164" s="155">
        <v>2013</v>
      </c>
      <c r="M164">
        <v>2015</v>
      </c>
      <c r="O164">
        <v>2011</v>
      </c>
      <c r="P164">
        <v>2012</v>
      </c>
      <c r="Q164">
        <v>2013</v>
      </c>
      <c r="R164">
        <v>2015</v>
      </c>
    </row>
    <row r="165" spans="1:18" x14ac:dyDescent="0.25">
      <c r="A165" s="153" t="s">
        <v>43</v>
      </c>
      <c r="B165">
        <v>0.13</v>
      </c>
      <c r="C165">
        <v>0.25</v>
      </c>
      <c r="D165">
        <v>0.27</v>
      </c>
      <c r="E165">
        <v>0.19</v>
      </c>
      <c r="G165" s="155"/>
      <c r="H165" s="154" t="s">
        <v>403</v>
      </c>
      <c r="I165">
        <v>0.1</v>
      </c>
      <c r="J165" s="155">
        <v>-0.13</v>
      </c>
      <c r="K165" s="155">
        <v>-0.13</v>
      </c>
      <c r="L165" s="155">
        <v>-0.19</v>
      </c>
      <c r="M165">
        <v>-0.06</v>
      </c>
      <c r="O165">
        <f>2.5+J165</f>
        <v>2.37</v>
      </c>
      <c r="P165">
        <f t="shared" ref="P165:R168" si="11">2.5+K165</f>
        <v>2.37</v>
      </c>
      <c r="Q165">
        <f t="shared" si="11"/>
        <v>2.31</v>
      </c>
      <c r="R165">
        <f t="shared" si="11"/>
        <v>2.44</v>
      </c>
    </row>
    <row r="166" spans="1:18" x14ac:dyDescent="0.25">
      <c r="A166" s="153" t="s">
        <v>185</v>
      </c>
      <c r="B166">
        <v>-1.18</v>
      </c>
      <c r="C166">
        <v>-1.1499999999999999</v>
      </c>
      <c r="D166">
        <v>-1.1100000000000001</v>
      </c>
      <c r="E166">
        <v>-0.96</v>
      </c>
      <c r="G166" s="155"/>
      <c r="H166" s="155" t="s">
        <v>179</v>
      </c>
      <c r="I166">
        <v>0</v>
      </c>
      <c r="J166" s="155">
        <v>-0.19</v>
      </c>
      <c r="K166" s="155">
        <v>-0.19</v>
      </c>
      <c r="L166" s="155">
        <v>-0.33</v>
      </c>
      <c r="M166">
        <v>-0.41</v>
      </c>
      <c r="O166">
        <f t="shared" ref="O166:O168" si="12">2.5+J166</f>
        <v>2.31</v>
      </c>
      <c r="P166">
        <f t="shared" si="11"/>
        <v>2.31</v>
      </c>
      <c r="Q166">
        <f t="shared" si="11"/>
        <v>2.17</v>
      </c>
      <c r="R166">
        <f t="shared" si="11"/>
        <v>2.09</v>
      </c>
    </row>
    <row r="167" spans="1:18" x14ac:dyDescent="0.25">
      <c r="A167" s="153" t="s">
        <v>186</v>
      </c>
      <c r="B167">
        <v>0.15</v>
      </c>
      <c r="C167">
        <v>0.11</v>
      </c>
      <c r="D167">
        <v>0.16</v>
      </c>
      <c r="E167">
        <v>0.09</v>
      </c>
      <c r="G167" s="155"/>
      <c r="H167" s="155" t="s">
        <v>180</v>
      </c>
      <c r="I167">
        <v>-0.1</v>
      </c>
      <c r="J167" s="155">
        <v>-0.4</v>
      </c>
      <c r="K167" s="155">
        <v>-0.7</v>
      </c>
      <c r="L167" s="155">
        <v>-0.9</v>
      </c>
      <c r="M167">
        <v>-1</v>
      </c>
      <c r="O167">
        <f t="shared" si="12"/>
        <v>2.1</v>
      </c>
      <c r="P167">
        <f t="shared" si="11"/>
        <v>1.8</v>
      </c>
      <c r="Q167">
        <f t="shared" si="11"/>
        <v>1.6</v>
      </c>
      <c r="R167">
        <f t="shared" si="11"/>
        <v>1.5</v>
      </c>
    </row>
    <row r="168" spans="1:18" x14ac:dyDescent="0.25">
      <c r="A168" s="153" t="s">
        <v>27</v>
      </c>
      <c r="B168">
        <v>-0.13</v>
      </c>
      <c r="C168">
        <v>-0.13</v>
      </c>
      <c r="D168">
        <v>-0.19</v>
      </c>
      <c r="E168">
        <v>-0.06</v>
      </c>
      <c r="G168" s="155"/>
      <c r="H168" s="155" t="s">
        <v>181</v>
      </c>
      <c r="I168">
        <v>-1.4</v>
      </c>
      <c r="J168" s="155">
        <v>-0.37</v>
      </c>
      <c r="K168" s="155">
        <v>-0.17</v>
      </c>
      <c r="L168" s="155">
        <v>-0.08</v>
      </c>
      <c r="M168">
        <v>0.24</v>
      </c>
      <c r="O168">
        <f t="shared" si="12"/>
        <v>2.13</v>
      </c>
      <c r="P168">
        <f t="shared" si="11"/>
        <v>2.33</v>
      </c>
      <c r="Q168">
        <f t="shared" si="11"/>
        <v>2.42</v>
      </c>
      <c r="R168">
        <f t="shared" si="11"/>
        <v>2.74</v>
      </c>
    </row>
    <row r="169" spans="1:18" x14ac:dyDescent="0.25">
      <c r="G169" s="155"/>
      <c r="H169" s="155"/>
      <c r="J169" s="155"/>
      <c r="K169" s="155"/>
      <c r="L169" s="155"/>
    </row>
    <row r="170" spans="1:18" x14ac:dyDescent="0.25">
      <c r="A170" t="s">
        <v>179</v>
      </c>
      <c r="G170" s="155"/>
      <c r="H170" s="155" t="s">
        <v>43</v>
      </c>
      <c r="J170" s="155">
        <v>2011</v>
      </c>
      <c r="K170" s="155">
        <v>2012</v>
      </c>
      <c r="L170" s="155">
        <v>2013</v>
      </c>
      <c r="M170">
        <v>2015</v>
      </c>
      <c r="O170">
        <v>2011</v>
      </c>
      <c r="P170">
        <v>2012</v>
      </c>
      <c r="Q170">
        <v>2013</v>
      </c>
      <c r="R170">
        <v>2015</v>
      </c>
    </row>
    <row r="171" spans="1:18" x14ac:dyDescent="0.25">
      <c r="B171">
        <v>2011</v>
      </c>
      <c r="C171">
        <v>2012</v>
      </c>
      <c r="D171">
        <v>2013</v>
      </c>
      <c r="E171">
        <v>2015</v>
      </c>
      <c r="G171" s="155"/>
      <c r="H171" s="154" t="s">
        <v>403</v>
      </c>
      <c r="J171">
        <v>0.13</v>
      </c>
      <c r="K171">
        <v>0.25</v>
      </c>
      <c r="L171">
        <v>0.27</v>
      </c>
      <c r="M171">
        <v>0.19</v>
      </c>
      <c r="O171">
        <f>2.5+J171</f>
        <v>2.63</v>
      </c>
      <c r="P171">
        <f t="shared" ref="P171:R174" si="13">2.5+K171</f>
        <v>2.75</v>
      </c>
      <c r="Q171">
        <f t="shared" si="13"/>
        <v>2.77</v>
      </c>
      <c r="R171">
        <f t="shared" si="13"/>
        <v>2.69</v>
      </c>
    </row>
    <row r="172" spans="1:18" x14ac:dyDescent="0.25">
      <c r="A172" s="154" t="s">
        <v>182</v>
      </c>
      <c r="B172">
        <v>-0.34</v>
      </c>
      <c r="C172">
        <v>-0.48</v>
      </c>
      <c r="D172">
        <v>-0.64</v>
      </c>
      <c r="E172">
        <v>-0.84</v>
      </c>
      <c r="H172" s="154" t="s">
        <v>179</v>
      </c>
      <c r="J172">
        <v>0.05</v>
      </c>
      <c r="K172">
        <v>0.08</v>
      </c>
      <c r="L172">
        <v>0.09</v>
      </c>
      <c r="M172">
        <v>-0.09</v>
      </c>
      <c r="O172">
        <f t="shared" ref="O172:O174" si="14">2.5+J172</f>
        <v>2.5499999999999998</v>
      </c>
      <c r="P172">
        <f t="shared" si="13"/>
        <v>2.58</v>
      </c>
      <c r="Q172">
        <f t="shared" si="13"/>
        <v>2.59</v>
      </c>
      <c r="R172">
        <f t="shared" si="13"/>
        <v>2.41</v>
      </c>
    </row>
    <row r="173" spans="1:18" x14ac:dyDescent="0.25">
      <c r="A173" s="154" t="s">
        <v>183</v>
      </c>
      <c r="B173">
        <v>-0.21</v>
      </c>
      <c r="C173">
        <v>-0.3</v>
      </c>
      <c r="D173">
        <v>-0.3</v>
      </c>
      <c r="E173">
        <v>-0.31</v>
      </c>
      <c r="H173" s="153" t="s">
        <v>180</v>
      </c>
      <c r="J173">
        <v>0.9</v>
      </c>
      <c r="K173">
        <v>1</v>
      </c>
      <c r="L173">
        <v>1</v>
      </c>
      <c r="M173">
        <v>0.7</v>
      </c>
      <c r="O173">
        <f t="shared" si="14"/>
        <v>3.4</v>
      </c>
      <c r="P173">
        <f t="shared" si="13"/>
        <v>3.5</v>
      </c>
      <c r="Q173">
        <f t="shared" si="13"/>
        <v>3.5</v>
      </c>
      <c r="R173">
        <f t="shared" si="13"/>
        <v>3.2</v>
      </c>
    </row>
    <row r="174" spans="1:18" x14ac:dyDescent="0.25">
      <c r="A174" s="153" t="s">
        <v>184</v>
      </c>
      <c r="B174">
        <v>-1.0900000000000001</v>
      </c>
      <c r="C174">
        <v>-1.05</v>
      </c>
      <c r="D174">
        <v>-0.91</v>
      </c>
      <c r="E174">
        <v>-0.87</v>
      </c>
      <c r="H174" t="s">
        <v>181</v>
      </c>
      <c r="J174">
        <v>0.34</v>
      </c>
      <c r="K174">
        <v>0.38</v>
      </c>
      <c r="L174">
        <v>0.4</v>
      </c>
      <c r="M174">
        <v>0.56999999999999995</v>
      </c>
      <c r="O174">
        <f t="shared" si="14"/>
        <v>2.84</v>
      </c>
      <c r="P174">
        <f t="shared" si="13"/>
        <v>2.88</v>
      </c>
      <c r="Q174">
        <f t="shared" si="13"/>
        <v>2.9</v>
      </c>
      <c r="R174">
        <f t="shared" si="13"/>
        <v>3.07</v>
      </c>
    </row>
    <row r="175" spans="1:18" x14ac:dyDescent="0.25">
      <c r="A175" s="153" t="s">
        <v>43</v>
      </c>
      <c r="B175">
        <v>0.05</v>
      </c>
      <c r="C175">
        <v>0.08</v>
      </c>
      <c r="D175">
        <v>0.09</v>
      </c>
      <c r="E175">
        <v>-0.09</v>
      </c>
    </row>
    <row r="176" spans="1:18" x14ac:dyDescent="0.25">
      <c r="A176" s="153" t="s">
        <v>185</v>
      </c>
      <c r="B176">
        <v>-0.68</v>
      </c>
      <c r="C176">
        <v>-0.71</v>
      </c>
      <c r="D176">
        <v>-0.66</v>
      </c>
      <c r="E176">
        <v>-0.85</v>
      </c>
      <c r="H176" t="s">
        <v>186</v>
      </c>
      <c r="J176">
        <v>2011</v>
      </c>
      <c r="K176">
        <v>2012</v>
      </c>
      <c r="L176">
        <v>2013</v>
      </c>
      <c r="M176">
        <v>2015</v>
      </c>
      <c r="O176">
        <v>2011</v>
      </c>
      <c r="P176">
        <v>2012</v>
      </c>
      <c r="Q176">
        <v>2013</v>
      </c>
      <c r="R176">
        <v>2015</v>
      </c>
    </row>
    <row r="177" spans="1:18" x14ac:dyDescent="0.25">
      <c r="A177" s="153" t="s">
        <v>186</v>
      </c>
      <c r="B177">
        <v>0.41</v>
      </c>
      <c r="C177">
        <v>0.38</v>
      </c>
      <c r="D177">
        <v>0.42</v>
      </c>
      <c r="E177">
        <v>0.28000000000000003</v>
      </c>
      <c r="H177" s="154" t="s">
        <v>403</v>
      </c>
      <c r="J177">
        <v>0.15</v>
      </c>
      <c r="K177">
        <v>0.11</v>
      </c>
      <c r="L177">
        <v>0.16</v>
      </c>
      <c r="M177">
        <v>0.09</v>
      </c>
      <c r="O177">
        <f>2.5+J177</f>
        <v>2.65</v>
      </c>
      <c r="P177">
        <f t="shared" ref="P177:R180" si="15">2.5+K177</f>
        <v>2.61</v>
      </c>
      <c r="Q177">
        <f t="shared" si="15"/>
        <v>2.66</v>
      </c>
      <c r="R177">
        <f t="shared" si="15"/>
        <v>2.59</v>
      </c>
    </row>
    <row r="178" spans="1:18" x14ac:dyDescent="0.25">
      <c r="A178" s="153" t="s">
        <v>27</v>
      </c>
      <c r="B178">
        <v>-0.19</v>
      </c>
      <c r="C178">
        <v>-0.19</v>
      </c>
      <c r="D178">
        <v>-0.33</v>
      </c>
      <c r="E178">
        <v>-0.41</v>
      </c>
      <c r="H178" t="s">
        <v>179</v>
      </c>
      <c r="J178">
        <v>0.41</v>
      </c>
      <c r="K178">
        <v>0.38</v>
      </c>
      <c r="L178">
        <v>0.42</v>
      </c>
      <c r="M178">
        <v>0.28000000000000003</v>
      </c>
      <c r="O178">
        <f t="shared" ref="O178:O180" si="16">2.5+J178</f>
        <v>2.91</v>
      </c>
      <c r="P178">
        <f t="shared" si="15"/>
        <v>2.88</v>
      </c>
      <c r="Q178">
        <f t="shared" si="15"/>
        <v>2.92</v>
      </c>
      <c r="R178">
        <f t="shared" si="15"/>
        <v>2.7800000000000002</v>
      </c>
    </row>
    <row r="179" spans="1:18" x14ac:dyDescent="0.25">
      <c r="H179" t="s">
        <v>180</v>
      </c>
      <c r="J179">
        <v>0</v>
      </c>
      <c r="K179">
        <v>0</v>
      </c>
      <c r="L179">
        <v>0</v>
      </c>
      <c r="M179">
        <v>-0.2</v>
      </c>
      <c r="O179">
        <f t="shared" si="16"/>
        <v>2.5</v>
      </c>
      <c r="P179">
        <f t="shared" si="15"/>
        <v>2.5</v>
      </c>
      <c r="Q179">
        <f t="shared" si="15"/>
        <v>2.5</v>
      </c>
      <c r="R179">
        <f t="shared" si="15"/>
        <v>2.2999999999999998</v>
      </c>
    </row>
    <row r="180" spans="1:18" x14ac:dyDescent="0.25">
      <c r="A180" t="s">
        <v>180</v>
      </c>
      <c r="H180" t="s">
        <v>181</v>
      </c>
      <c r="J180">
        <v>0.59</v>
      </c>
      <c r="K180">
        <v>0.57999999999999996</v>
      </c>
      <c r="L180">
        <v>0.6</v>
      </c>
      <c r="M180">
        <v>0.65</v>
      </c>
      <c r="O180">
        <f t="shared" si="16"/>
        <v>3.09</v>
      </c>
      <c r="P180">
        <f t="shared" si="15"/>
        <v>3.08</v>
      </c>
      <c r="Q180">
        <f t="shared" si="15"/>
        <v>3.1</v>
      </c>
      <c r="R180">
        <f t="shared" si="15"/>
        <v>3.15</v>
      </c>
    </row>
    <row r="181" spans="1:18" x14ac:dyDescent="0.25">
      <c r="B181">
        <v>2011</v>
      </c>
      <c r="C181">
        <v>2012</v>
      </c>
      <c r="D181">
        <v>2013</v>
      </c>
      <c r="E181">
        <v>2015</v>
      </c>
    </row>
    <row r="182" spans="1:18" x14ac:dyDescent="0.25">
      <c r="A182" s="154" t="s">
        <v>182</v>
      </c>
      <c r="B182">
        <v>-1.4</v>
      </c>
      <c r="C182">
        <v>-1.4</v>
      </c>
      <c r="D182">
        <v>-1.6</v>
      </c>
      <c r="E182">
        <v>-1.5</v>
      </c>
      <c r="H182" s="154" t="s">
        <v>404</v>
      </c>
    </row>
    <row r="183" spans="1:18" ht="15.75" thickBot="1" x14ac:dyDescent="0.3">
      <c r="A183" s="154" t="s">
        <v>183</v>
      </c>
      <c r="B183">
        <v>-1.2</v>
      </c>
      <c r="C183">
        <v>-1.3</v>
      </c>
      <c r="D183">
        <v>-1.2</v>
      </c>
      <c r="E183">
        <v>-1.2</v>
      </c>
      <c r="H183" s="153"/>
      <c r="N183" t="s">
        <v>413</v>
      </c>
      <c r="O183" t="s">
        <v>414</v>
      </c>
      <c r="P183" t="s">
        <v>415</v>
      </c>
    </row>
    <row r="184" spans="1:18" x14ac:dyDescent="0.25">
      <c r="A184" s="153" t="s">
        <v>184</v>
      </c>
      <c r="B184">
        <v>-0.4</v>
      </c>
      <c r="C184">
        <v>-0.5</v>
      </c>
      <c r="D184">
        <v>-0.5</v>
      </c>
      <c r="E184">
        <v>-0.8</v>
      </c>
      <c r="H184" s="168" t="s">
        <v>182</v>
      </c>
      <c r="I184" s="112" t="s">
        <v>405</v>
      </c>
      <c r="J184" s="112" t="s">
        <v>406</v>
      </c>
      <c r="K184" s="169" t="s">
        <v>407</v>
      </c>
      <c r="L184" s="165" t="s">
        <v>142</v>
      </c>
      <c r="M184" s="70" t="s">
        <v>27</v>
      </c>
      <c r="N184">
        <f>(R167-2.4)/2.4</f>
        <v>-0.375</v>
      </c>
      <c r="O184">
        <f>(R165-2.6)/2.6</f>
        <v>-6.153846153846159E-2</v>
      </c>
      <c r="P184">
        <f>(R166-2.5)/2.5</f>
        <v>-0.16400000000000006</v>
      </c>
    </row>
    <row r="185" spans="1:18" x14ac:dyDescent="0.25">
      <c r="A185" s="153" t="s">
        <v>43</v>
      </c>
      <c r="B185">
        <v>0.9</v>
      </c>
      <c r="C185">
        <v>1</v>
      </c>
      <c r="D185">
        <v>1</v>
      </c>
      <c r="E185">
        <v>0.7</v>
      </c>
      <c r="H185" s="154" t="s">
        <v>403</v>
      </c>
      <c r="I185" s="17">
        <f t="shared" ref="I185:K188" si="17">(P159-O159)/O159</f>
        <v>-9.7560975609754033E-3</v>
      </c>
      <c r="J185" s="17">
        <f t="shared" si="17"/>
        <v>-7.881773399014784E-2</v>
      </c>
      <c r="K185" s="17">
        <f t="shared" si="17"/>
        <v>2.1390374331550818E-2</v>
      </c>
      <c r="L185" s="166">
        <f>(R159-O159)/O159</f>
        <v>-6.8292682926829121E-2</v>
      </c>
      <c r="M185" t="s">
        <v>182</v>
      </c>
      <c r="N185">
        <f>(R161-1.6)/1.6</f>
        <v>-0.37500000000000006</v>
      </c>
      <c r="O185">
        <f>(R159-2.3)/2.3</f>
        <v>-0.16956521739130423</v>
      </c>
      <c r="P185">
        <f>(R160-2.3)/2.3</f>
        <v>-0.27826086956521728</v>
      </c>
    </row>
    <row r="186" spans="1:18" x14ac:dyDescent="0.25">
      <c r="A186" s="153" t="s">
        <v>185</v>
      </c>
      <c r="B186">
        <v>-2</v>
      </c>
      <c r="C186">
        <v>-2</v>
      </c>
      <c r="D186">
        <v>-2.1</v>
      </c>
      <c r="E186">
        <v>-1.9</v>
      </c>
      <c r="H186" s="155" t="s">
        <v>179</v>
      </c>
      <c r="I186" s="17">
        <f t="shared" si="17"/>
        <v>-6.4814814814814867E-2</v>
      </c>
      <c r="J186" s="17">
        <f t="shared" si="17"/>
        <v>-7.9207920792079278E-2</v>
      </c>
      <c r="K186" s="17">
        <f t="shared" si="17"/>
        <v>-0.10752688172042997</v>
      </c>
      <c r="L186" s="166">
        <f>(R160-O160)/O160</f>
        <v>-0.23148148148148145</v>
      </c>
    </row>
    <row r="187" spans="1:18" x14ac:dyDescent="0.25">
      <c r="A187" s="153" t="s">
        <v>186</v>
      </c>
      <c r="B187">
        <v>0</v>
      </c>
      <c r="C187">
        <v>0</v>
      </c>
      <c r="D187">
        <v>0</v>
      </c>
      <c r="E187">
        <v>-0.2</v>
      </c>
      <c r="H187" t="s">
        <v>180</v>
      </c>
      <c r="I187" s="17">
        <f t="shared" si="17"/>
        <v>0</v>
      </c>
      <c r="J187" s="17">
        <f t="shared" si="17"/>
        <v>-0.18181818181818196</v>
      </c>
      <c r="K187" s="17">
        <f t="shared" si="17"/>
        <v>0.11111111111111122</v>
      </c>
      <c r="L187" s="166">
        <f>(R161-O161)/O161</f>
        <v>-9.0909090909090981E-2</v>
      </c>
      <c r="N187">
        <f>((2.5+0.24)-(2.5+-1.4))/(2.5+-1.4)</f>
        <v>1.490909090909091</v>
      </c>
    </row>
    <row r="188" spans="1:18" ht="15.75" thickBot="1" x14ac:dyDescent="0.3">
      <c r="A188" s="153" t="s">
        <v>27</v>
      </c>
      <c r="B188">
        <v>-0.4</v>
      </c>
      <c r="C188">
        <v>-0.7</v>
      </c>
      <c r="D188">
        <v>-0.9</v>
      </c>
      <c r="E188">
        <v>-1</v>
      </c>
      <c r="H188" s="154" t="s">
        <v>181</v>
      </c>
      <c r="I188" s="17">
        <f t="shared" si="17"/>
        <v>0.27205882352941169</v>
      </c>
      <c r="J188" s="17">
        <f t="shared" si="17"/>
        <v>-0.16184971098265899</v>
      </c>
      <c r="K188" s="17">
        <f t="shared" si="17"/>
        <v>-8.9655172413793033E-2</v>
      </c>
      <c r="L188" s="167">
        <f>(R162-O162)/O162</f>
        <v>-2.9411764705882377E-2</v>
      </c>
    </row>
    <row r="189" spans="1:18" ht="15.75" thickBot="1" x14ac:dyDescent="0.3">
      <c r="H189" s="170"/>
      <c r="I189" s="112"/>
      <c r="J189" s="112"/>
      <c r="K189" s="112"/>
      <c r="L189" s="17"/>
    </row>
    <row r="190" spans="1:18" x14ac:dyDescent="0.25">
      <c r="A190" t="s">
        <v>181</v>
      </c>
      <c r="H190" s="152" t="s">
        <v>27</v>
      </c>
      <c r="I190" s="112" t="s">
        <v>405</v>
      </c>
      <c r="J190" s="112" t="s">
        <v>406</v>
      </c>
      <c r="K190" s="169" t="s">
        <v>407</v>
      </c>
      <c r="L190" s="165" t="s">
        <v>142</v>
      </c>
    </row>
    <row r="191" spans="1:18" x14ac:dyDescent="0.25">
      <c r="B191">
        <v>2011</v>
      </c>
      <c r="C191">
        <v>2012</v>
      </c>
      <c r="D191">
        <v>2013</v>
      </c>
      <c r="E191">
        <v>2015</v>
      </c>
      <c r="H191" s="154" t="s">
        <v>403</v>
      </c>
      <c r="I191" s="17">
        <f t="shared" ref="I191:K194" si="18">(P165-O165)/O165</f>
        <v>0</v>
      </c>
      <c r="J191" s="17">
        <f t="shared" si="18"/>
        <v>-2.5316455696202552E-2</v>
      </c>
      <c r="K191" s="17">
        <f t="shared" si="18"/>
        <v>5.6277056277056231E-2</v>
      </c>
      <c r="L191" s="166">
        <f>(R165-O165)/O165</f>
        <v>2.9535864978902884E-2</v>
      </c>
    </row>
    <row r="192" spans="1:18" x14ac:dyDescent="0.25">
      <c r="A192" s="154" t="s">
        <v>182</v>
      </c>
      <c r="B192">
        <v>-1.1399999999999999</v>
      </c>
      <c r="C192">
        <v>-0.77</v>
      </c>
      <c r="D192">
        <v>-1.05</v>
      </c>
      <c r="E192">
        <v>-1.18</v>
      </c>
      <c r="H192" s="155" t="s">
        <v>179</v>
      </c>
      <c r="I192" s="17">
        <f t="shared" si="18"/>
        <v>0</v>
      </c>
      <c r="J192" s="17">
        <f t="shared" si="18"/>
        <v>-6.0606060606060656E-2</v>
      </c>
      <c r="K192" s="17">
        <f t="shared" si="18"/>
        <v>-3.6866359447004643E-2</v>
      </c>
      <c r="L192" s="166">
        <f>(R166-O166)/O166</f>
        <v>-9.5238095238095316E-2</v>
      </c>
    </row>
    <row r="193" spans="1:12" x14ac:dyDescent="0.25">
      <c r="A193" s="154" t="s">
        <v>183</v>
      </c>
      <c r="B193">
        <v>-0.27</v>
      </c>
      <c r="C193">
        <v>-0.28999999999999998</v>
      </c>
      <c r="D193">
        <v>-0.21</v>
      </c>
      <c r="E193">
        <v>-0.15</v>
      </c>
      <c r="H193" s="155" t="s">
        <v>180</v>
      </c>
      <c r="I193" s="17">
        <f t="shared" si="18"/>
        <v>-0.14285714285714288</v>
      </c>
      <c r="J193" s="17">
        <f t="shared" si="18"/>
        <v>-0.11111111111111108</v>
      </c>
      <c r="K193" s="17">
        <f t="shared" si="18"/>
        <v>-6.2500000000000056E-2</v>
      </c>
      <c r="L193" s="166">
        <f>(R167-O167)/O167</f>
        <v>-0.28571428571428575</v>
      </c>
    </row>
    <row r="194" spans="1:12" ht="15.75" thickBot="1" x14ac:dyDescent="0.3">
      <c r="A194" s="153" t="s">
        <v>184</v>
      </c>
      <c r="B194">
        <v>-0.26</v>
      </c>
      <c r="C194">
        <v>-0.31</v>
      </c>
      <c r="D194">
        <v>-0.39</v>
      </c>
      <c r="E194">
        <v>-0.22</v>
      </c>
      <c r="H194" s="155" t="s">
        <v>181</v>
      </c>
      <c r="I194" s="17">
        <f t="shared" si="18"/>
        <v>9.3896713615023567E-2</v>
      </c>
      <c r="J194" s="17">
        <f t="shared" si="18"/>
        <v>3.8626609442060027E-2</v>
      </c>
      <c r="K194" s="17">
        <f t="shared" si="18"/>
        <v>0.1322314049586778</v>
      </c>
      <c r="L194" s="167">
        <f>(R168-O168)/O168</f>
        <v>0.28638497652582179</v>
      </c>
    </row>
    <row r="195" spans="1:12" ht="15.75" thickBot="1" x14ac:dyDescent="0.3">
      <c r="A195" s="153" t="s">
        <v>43</v>
      </c>
      <c r="B195">
        <v>0.34</v>
      </c>
      <c r="C195">
        <v>0.38</v>
      </c>
      <c r="D195">
        <v>0.4</v>
      </c>
      <c r="E195">
        <v>0.56999999999999995</v>
      </c>
      <c r="H195" s="171"/>
      <c r="I195" s="111"/>
      <c r="J195" s="111"/>
      <c r="K195" s="111"/>
      <c r="L195" s="17"/>
    </row>
    <row r="196" spans="1:12" x14ac:dyDescent="0.25">
      <c r="A196" s="153" t="s">
        <v>185</v>
      </c>
      <c r="B196">
        <v>-0.71</v>
      </c>
      <c r="C196">
        <v>-0.7</v>
      </c>
      <c r="D196">
        <v>-0.69</v>
      </c>
      <c r="E196">
        <v>-0.37</v>
      </c>
      <c r="H196" s="155" t="s">
        <v>43</v>
      </c>
      <c r="I196" t="s">
        <v>405</v>
      </c>
      <c r="J196" t="s">
        <v>406</v>
      </c>
      <c r="K196" t="s">
        <v>407</v>
      </c>
      <c r="L196" s="165" t="s">
        <v>142</v>
      </c>
    </row>
    <row r="197" spans="1:12" x14ac:dyDescent="0.25">
      <c r="A197" s="153" t="s">
        <v>186</v>
      </c>
      <c r="B197">
        <v>0.59</v>
      </c>
      <c r="C197">
        <v>0.57999999999999996</v>
      </c>
      <c r="D197">
        <v>0.6</v>
      </c>
      <c r="E197">
        <v>0.65</v>
      </c>
      <c r="H197" s="154" t="s">
        <v>403</v>
      </c>
      <c r="I197" s="17">
        <f t="shared" ref="I197:K200" si="19">(P171-O171)/O171</f>
        <v>4.5627376425855556E-2</v>
      </c>
      <c r="J197" s="17">
        <f t="shared" si="19"/>
        <v>7.2727272727272788E-3</v>
      </c>
      <c r="K197" s="17">
        <f t="shared" si="19"/>
        <v>-2.8880866425992805E-2</v>
      </c>
      <c r="L197" s="166">
        <f>(R171-O171)/O171</f>
        <v>2.2813688212927778E-2</v>
      </c>
    </row>
    <row r="198" spans="1:12" x14ac:dyDescent="0.25">
      <c r="A198" s="153" t="s">
        <v>27</v>
      </c>
      <c r="B198">
        <v>-0.37</v>
      </c>
      <c r="C198">
        <v>-0.17</v>
      </c>
      <c r="D198">
        <v>-0.08</v>
      </c>
      <c r="E198">
        <v>0.24</v>
      </c>
      <c r="H198" s="154" t="s">
        <v>179</v>
      </c>
      <c r="I198" s="17">
        <f t="shared" si="19"/>
        <v>1.176470588235304E-2</v>
      </c>
      <c r="J198" s="17">
        <f t="shared" si="19"/>
        <v>3.8759689922479791E-3</v>
      </c>
      <c r="K198" s="17">
        <f t="shared" si="19"/>
        <v>-6.9498069498069387E-2</v>
      </c>
      <c r="L198" s="166">
        <f>(R172-O172)/O172</f>
        <v>-5.4901960784313607E-2</v>
      </c>
    </row>
    <row r="199" spans="1:12" x14ac:dyDescent="0.25">
      <c r="H199" s="153" t="s">
        <v>180</v>
      </c>
      <c r="I199" s="17">
        <f t="shared" si="19"/>
        <v>2.941176470588238E-2</v>
      </c>
      <c r="J199" s="17">
        <f t="shared" si="19"/>
        <v>0</v>
      </c>
      <c r="K199" s="17">
        <f t="shared" si="19"/>
        <v>-8.571428571428566E-2</v>
      </c>
      <c r="L199" s="166">
        <f>(R173-O173)/O173</f>
        <v>-5.8823529411764629E-2</v>
      </c>
    </row>
    <row r="200" spans="1:12" ht="15.75" thickBot="1" x14ac:dyDescent="0.3">
      <c r="H200" t="s">
        <v>181</v>
      </c>
      <c r="I200" s="17">
        <f t="shared" si="19"/>
        <v>1.4084507042253534E-2</v>
      </c>
      <c r="J200" s="17">
        <f t="shared" si="19"/>
        <v>6.944444444444451E-3</v>
      </c>
      <c r="K200" s="17">
        <f t="shared" si="19"/>
        <v>5.8620689655172392E-2</v>
      </c>
      <c r="L200" s="167">
        <f>(R174-O174)/O174</f>
        <v>8.098591549295775E-2</v>
      </c>
    </row>
    <row r="201" spans="1:12" ht="15.75" thickBot="1" x14ac:dyDescent="0.3">
      <c r="H201" s="111"/>
      <c r="I201" s="111"/>
      <c r="J201" s="111"/>
      <c r="K201" s="111"/>
      <c r="L201" s="17"/>
    </row>
    <row r="202" spans="1:12" x14ac:dyDescent="0.25">
      <c r="H202" t="s">
        <v>186</v>
      </c>
      <c r="I202" t="s">
        <v>405</v>
      </c>
      <c r="J202" t="s">
        <v>406</v>
      </c>
      <c r="K202" t="s">
        <v>407</v>
      </c>
      <c r="L202" s="165" t="s">
        <v>142</v>
      </c>
    </row>
    <row r="203" spans="1:12" x14ac:dyDescent="0.25">
      <c r="H203" s="154" t="s">
        <v>403</v>
      </c>
      <c r="I203" s="17">
        <f t="shared" ref="I203:K206" si="20">(P177-O177)/O177</f>
        <v>-1.5094339622641523E-2</v>
      </c>
      <c r="J203" s="17">
        <f t="shared" si="20"/>
        <v>1.9157088122605467E-2</v>
      </c>
      <c r="K203" s="17">
        <f t="shared" si="20"/>
        <v>-2.6315789473684317E-2</v>
      </c>
      <c r="L203" s="166">
        <f>(R177-O177)/O177</f>
        <v>-2.2641509433962283E-2</v>
      </c>
    </row>
    <row r="204" spans="1:12" x14ac:dyDescent="0.25">
      <c r="H204" t="s">
        <v>179</v>
      </c>
      <c r="I204" s="17">
        <f t="shared" si="20"/>
        <v>-1.0309278350515549E-2</v>
      </c>
      <c r="J204" s="17">
        <f t="shared" si="20"/>
        <v>1.3888888888888902E-2</v>
      </c>
      <c r="K204" s="17">
        <f t="shared" si="20"/>
        <v>-4.7945205479451948E-2</v>
      </c>
      <c r="L204" s="166">
        <f>(R178-O178)/O178</f>
        <v>-4.4673539518900303E-2</v>
      </c>
    </row>
    <row r="205" spans="1:12" x14ac:dyDescent="0.25">
      <c r="H205" t="s">
        <v>180</v>
      </c>
      <c r="I205" s="17">
        <f t="shared" si="20"/>
        <v>0</v>
      </c>
      <c r="J205" s="17">
        <f t="shared" si="20"/>
        <v>0</v>
      </c>
      <c r="K205" s="17">
        <f t="shared" si="20"/>
        <v>-8.0000000000000071E-2</v>
      </c>
      <c r="L205" s="166">
        <f>(R179-O179)/O179</f>
        <v>-8.0000000000000071E-2</v>
      </c>
    </row>
    <row r="206" spans="1:12" ht="15.75" thickBot="1" x14ac:dyDescent="0.3">
      <c r="H206" t="s">
        <v>181</v>
      </c>
      <c r="I206" s="17">
        <f t="shared" si="20"/>
        <v>-3.2362459546924878E-3</v>
      </c>
      <c r="J206" s="17">
        <f t="shared" si="20"/>
        <v>6.4935064935064991E-3</v>
      </c>
      <c r="K206" s="17">
        <f t="shared" si="20"/>
        <v>1.6129032258064457E-2</v>
      </c>
      <c r="L206" s="167">
        <f>(R180-O180)/O180</f>
        <v>1.9417475728155359E-2</v>
      </c>
    </row>
    <row r="207" spans="1:12" x14ac:dyDescent="0.25">
      <c r="H207" s="112"/>
      <c r="I207" s="112"/>
      <c r="J207" s="112"/>
      <c r="K207" s="112"/>
    </row>
  </sheetData>
  <mergeCells count="20">
    <mergeCell ref="G52:G62"/>
    <mergeCell ref="A48:A51"/>
    <mergeCell ref="G19:G24"/>
    <mergeCell ref="G25:G28"/>
    <mergeCell ref="G29:G30"/>
    <mergeCell ref="G31:G37"/>
    <mergeCell ref="G38:G47"/>
    <mergeCell ref="G48:G51"/>
    <mergeCell ref="A19:A24"/>
    <mergeCell ref="A25:A28"/>
    <mergeCell ref="A29:A30"/>
    <mergeCell ref="A31:A37"/>
    <mergeCell ref="A38:A47"/>
    <mergeCell ref="A87:A96"/>
    <mergeCell ref="A97:A107"/>
    <mergeCell ref="A52:A62"/>
    <mergeCell ref="A68:A73"/>
    <mergeCell ref="A74:A77"/>
    <mergeCell ref="A78:A79"/>
    <mergeCell ref="A80:A86"/>
  </mergeCells>
  <pageMargins left="0.7" right="0.7" top="0.75" bottom="0.75" header="0.3" footer="0.3"/>
  <drawing r:id="rId1"/>
  <legacy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'CASE STUDY TUNISIA'!B3:E3</xm:f>
              <xm:sqref>F3</xm:sqref>
            </x14:sparkline>
            <x14:sparkline>
              <xm:f>'CASE STUDY TUNISIA'!B4:E4</xm:f>
              <xm:sqref>F4</xm:sqref>
            </x14:sparkline>
            <x14:sparkline>
              <xm:f>'CASE STUDY TUNISIA'!B5:E5</xm:f>
              <xm:sqref>F5</xm:sqref>
            </x14:sparkline>
            <x14:sparkline>
              <xm:f>'CASE STUDY TUNISIA'!B6:E6</xm:f>
              <xm:sqref>F6</xm:sqref>
            </x14:sparkline>
            <x14:sparkline>
              <xm:f>'CASE STUDY TUNISIA'!B7:E7</xm:f>
              <xm:sqref>F7</xm:sqref>
            </x14:sparkline>
            <x14:sparkline>
              <xm:f>'CASE STUDY TUNISIA'!B8:E8</xm:f>
              <xm:sqref>F8</xm:sqref>
            </x14:sparkline>
            <x14:sparkline>
              <xm:f>'CASE STUDY TUNISIA'!B9:E9</xm:f>
              <xm:sqref>F9</xm:sqref>
            </x14:sparkline>
            <x14:sparkline>
              <xm:f>'CASE STUDY TUNISIA'!B10:E10</xm:f>
              <xm:sqref>F10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'CASE STUDY TUNISIA'!B152:E152</xm:f>
              <xm:sqref>F152</xm:sqref>
            </x14:sparkline>
            <x14:sparkline>
              <xm:f>'CASE STUDY TUNISIA'!B153:E153</xm:f>
              <xm:sqref>F153</xm:sqref>
            </x14:sparkline>
            <x14:sparkline>
              <xm:f>'CASE STUDY TUNISIA'!B154:E154</xm:f>
              <xm:sqref>F154</xm:sqref>
            </x14:sparkline>
            <x14:sparkline>
              <xm:f>'CASE STUDY TUNISIA'!B155:E155</xm:f>
              <xm:sqref>F155</xm:sqref>
            </x14:sparkline>
            <x14:sparkline>
              <xm:f>'CASE STUDY TUNISIA'!B156:E156</xm:f>
              <xm:sqref>F156</xm:sqref>
            </x14:sparkline>
            <x14:sparkline>
              <xm:f>'CASE STUDY TUNISIA'!B157:E157</xm:f>
              <xm:sqref>F157</xm:sqref>
            </x14:sparkline>
            <x14:sparkline>
              <xm:f>'CASE STUDY TUNISIA'!B158:E158</xm:f>
              <xm:sqref>F158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'CASE STUDY TUNISIA'!B142:E142</xm:f>
              <xm:sqref>F142</xm:sqref>
            </x14:sparkline>
            <x14:sparkline>
              <xm:f>'CASE STUDY TUNISIA'!B143:E143</xm:f>
              <xm:sqref>F143</xm:sqref>
            </x14:sparkline>
            <x14:sparkline>
              <xm:f>'CASE STUDY TUNISIA'!B144:E144</xm:f>
              <xm:sqref>F144</xm:sqref>
            </x14:sparkline>
            <x14:sparkline>
              <xm:f>'CASE STUDY TUNISIA'!B145:E145</xm:f>
              <xm:sqref>F145</xm:sqref>
            </x14:sparkline>
            <x14:sparkline>
              <xm:f>'CASE STUDY TUNISIA'!B146:E146</xm:f>
              <xm:sqref>F146</xm:sqref>
            </x14:sparkline>
            <x14:sparkline>
              <xm:f>'CASE STUDY TUNISIA'!B147:E147</xm:f>
              <xm:sqref>F147</xm:sqref>
            </x14:sparkline>
            <x14:sparkline>
              <xm:f>'CASE STUDY TUNISIA'!B148:E148</xm:f>
              <xm:sqref>F148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'CASE STUDY TUNISIA'!B192:E192</xm:f>
              <xm:sqref>F192</xm:sqref>
            </x14:sparkline>
            <x14:sparkline>
              <xm:f>'CASE STUDY TUNISIA'!B193:E193</xm:f>
              <xm:sqref>F193</xm:sqref>
            </x14:sparkline>
            <x14:sparkline>
              <xm:f>'CASE STUDY TUNISIA'!B194:E194</xm:f>
              <xm:sqref>F194</xm:sqref>
            </x14:sparkline>
            <x14:sparkline>
              <xm:f>'CASE STUDY TUNISIA'!B195:E195</xm:f>
              <xm:sqref>F195</xm:sqref>
            </x14:sparkline>
            <x14:sparkline>
              <xm:f>'CASE STUDY TUNISIA'!B196:E196</xm:f>
              <xm:sqref>F196</xm:sqref>
            </x14:sparkline>
            <x14:sparkline>
              <xm:f>'CASE STUDY TUNISIA'!B197:E197</xm:f>
              <xm:sqref>F197</xm:sqref>
            </x14:sparkline>
            <x14:sparkline>
              <xm:f>'CASE STUDY TUNISIA'!B198:E198</xm:f>
              <xm:sqref>F198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'CASE STUDY TUNISIA'!B182:E182</xm:f>
              <xm:sqref>F182</xm:sqref>
            </x14:sparkline>
            <x14:sparkline>
              <xm:f>'CASE STUDY TUNISIA'!B183:E183</xm:f>
              <xm:sqref>F183</xm:sqref>
            </x14:sparkline>
            <x14:sparkline>
              <xm:f>'CASE STUDY TUNISIA'!B184:E184</xm:f>
              <xm:sqref>F184</xm:sqref>
            </x14:sparkline>
            <x14:sparkline>
              <xm:f>'CASE STUDY TUNISIA'!B185:E185</xm:f>
              <xm:sqref>F185</xm:sqref>
            </x14:sparkline>
            <x14:sparkline>
              <xm:f>'CASE STUDY TUNISIA'!B186:E186</xm:f>
              <xm:sqref>F186</xm:sqref>
            </x14:sparkline>
            <x14:sparkline>
              <xm:f>'CASE STUDY TUNISIA'!B187:E187</xm:f>
              <xm:sqref>F187</xm:sqref>
            </x14:sparkline>
            <x14:sparkline>
              <xm:f>'CASE STUDY TUNISIA'!B188:E188</xm:f>
              <xm:sqref>F188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'CASE STUDY TUNISIA'!B172:E172</xm:f>
              <xm:sqref>F172</xm:sqref>
            </x14:sparkline>
            <x14:sparkline>
              <xm:f>'CASE STUDY TUNISIA'!B173:E173</xm:f>
              <xm:sqref>F173</xm:sqref>
            </x14:sparkline>
            <x14:sparkline>
              <xm:f>'CASE STUDY TUNISIA'!B174:E174</xm:f>
              <xm:sqref>F174</xm:sqref>
            </x14:sparkline>
            <x14:sparkline>
              <xm:f>'CASE STUDY TUNISIA'!B175:E175</xm:f>
              <xm:sqref>F175</xm:sqref>
            </x14:sparkline>
            <x14:sparkline>
              <xm:f>'CASE STUDY TUNISIA'!B176:E176</xm:f>
              <xm:sqref>F176</xm:sqref>
            </x14:sparkline>
            <x14:sparkline>
              <xm:f>'CASE STUDY TUNISIA'!B177:E177</xm:f>
              <xm:sqref>F177</xm:sqref>
            </x14:sparkline>
            <x14:sparkline>
              <xm:f>'CASE STUDY TUNISIA'!B178:E178</xm:f>
              <xm:sqref>F178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'CASE STUDY TUNISIA'!B162:E162</xm:f>
              <xm:sqref>F162</xm:sqref>
            </x14:sparkline>
            <x14:sparkline>
              <xm:f>'CASE STUDY TUNISIA'!B163:E163</xm:f>
              <xm:sqref>F163</xm:sqref>
            </x14:sparkline>
            <x14:sparkline>
              <xm:f>'CASE STUDY TUNISIA'!B164:E164</xm:f>
              <xm:sqref>F164</xm:sqref>
            </x14:sparkline>
            <x14:sparkline>
              <xm:f>'CASE STUDY TUNISIA'!B165:E165</xm:f>
              <xm:sqref>F165</xm:sqref>
            </x14:sparkline>
            <x14:sparkline>
              <xm:f>'CASE STUDY TUNISIA'!B166:E166</xm:f>
              <xm:sqref>F166</xm:sqref>
            </x14:sparkline>
            <x14:sparkline>
              <xm:f>'CASE STUDY TUNISIA'!B167:E167</xm:f>
              <xm:sqref>F167</xm:sqref>
            </x14:sparkline>
            <x14:sparkline>
              <xm:f>'CASE STUDY TUNISIA'!B168:E168</xm:f>
              <xm:sqref>F168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'CASE STUDY TUNISIA'!B132:E132</xm:f>
              <xm:sqref>F132</xm:sqref>
            </x14:sparkline>
            <x14:sparkline>
              <xm:f>'CASE STUDY TUNISIA'!B133:E133</xm:f>
              <xm:sqref>F133</xm:sqref>
            </x14:sparkline>
            <x14:sparkline>
              <xm:f>'CASE STUDY TUNISIA'!B134:E134</xm:f>
              <xm:sqref>F134</xm:sqref>
            </x14:sparkline>
            <x14:sparkline>
              <xm:f>'CASE STUDY TUNISIA'!B135:E135</xm:f>
              <xm:sqref>F135</xm:sqref>
            </x14:sparkline>
            <x14:sparkline>
              <xm:f>'CASE STUDY TUNISIA'!B136:E136</xm:f>
              <xm:sqref>F136</xm:sqref>
            </x14:sparkline>
            <x14:sparkline>
              <xm:f>'CASE STUDY TUNISIA'!B137:E137</xm:f>
              <xm:sqref>F137</xm:sqref>
            </x14:sparkline>
            <x14:sparkline>
              <xm:f>'CASE STUDY TUNISIA'!B138:E138</xm:f>
              <xm:sqref>F138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157"/>
  <sheetViews>
    <sheetView topLeftCell="A61" workbookViewId="0">
      <selection activeCell="G78" sqref="G78"/>
    </sheetView>
  </sheetViews>
  <sheetFormatPr defaultRowHeight="15" x14ac:dyDescent="0.25"/>
  <cols>
    <col min="3" max="3" width="11.5703125" customWidth="1"/>
    <col min="6" max="6" width="11.42578125" customWidth="1"/>
  </cols>
  <sheetData>
    <row r="2" spans="1:13" x14ac:dyDescent="0.25">
      <c r="A2" t="s">
        <v>0</v>
      </c>
      <c r="B2">
        <v>2013</v>
      </c>
      <c r="E2" s="68">
        <v>2015</v>
      </c>
    </row>
    <row r="3" spans="1:13" x14ac:dyDescent="0.25">
      <c r="B3" t="s">
        <v>1</v>
      </c>
      <c r="C3" t="s">
        <v>2</v>
      </c>
      <c r="D3" t="s">
        <v>3</v>
      </c>
      <c r="E3" s="68" t="s">
        <v>1</v>
      </c>
      <c r="F3" t="s">
        <v>4</v>
      </c>
      <c r="G3" t="s">
        <v>3</v>
      </c>
      <c r="J3" s="68" t="s">
        <v>421</v>
      </c>
    </row>
    <row r="4" spans="1:13" x14ac:dyDescent="0.25">
      <c r="A4" t="s">
        <v>5</v>
      </c>
      <c r="B4">
        <v>2</v>
      </c>
      <c r="C4">
        <v>39</v>
      </c>
      <c r="D4">
        <v>29</v>
      </c>
      <c r="E4" s="68">
        <v>2</v>
      </c>
      <c r="F4">
        <v>24</v>
      </c>
      <c r="G4">
        <v>28</v>
      </c>
      <c r="J4" s="175">
        <f>(F4-C4)/C4</f>
        <v>-0.38461538461538464</v>
      </c>
      <c r="K4" s="66">
        <f>(G4-D4)/D4</f>
        <v>-3.4482758620689655E-2</v>
      </c>
    </row>
    <row r="5" spans="1:13" x14ac:dyDescent="0.25">
      <c r="A5" t="s">
        <v>6</v>
      </c>
      <c r="B5">
        <v>4</v>
      </c>
      <c r="C5">
        <v>30</v>
      </c>
      <c r="D5">
        <v>17</v>
      </c>
      <c r="E5" s="68">
        <v>4</v>
      </c>
      <c r="F5">
        <v>19</v>
      </c>
      <c r="G5">
        <v>15</v>
      </c>
      <c r="J5" s="175">
        <f t="shared" ref="J5:K11" si="0">(F5-C5)/C5</f>
        <v>-0.36666666666666664</v>
      </c>
      <c r="K5" s="66">
        <f t="shared" si="0"/>
        <v>-0.11764705882352941</v>
      </c>
    </row>
    <row r="6" spans="1:13" x14ac:dyDescent="0.25">
      <c r="A6" t="s">
        <v>7</v>
      </c>
      <c r="B6">
        <v>3</v>
      </c>
      <c r="C6">
        <v>37</v>
      </c>
      <c r="D6">
        <v>9</v>
      </c>
      <c r="E6" s="68">
        <v>3</v>
      </c>
      <c r="F6">
        <v>20</v>
      </c>
      <c r="G6">
        <v>9</v>
      </c>
      <c r="J6" s="175">
        <f t="shared" si="0"/>
        <v>-0.45945945945945948</v>
      </c>
      <c r="K6" s="66">
        <f t="shared" si="0"/>
        <v>0</v>
      </c>
    </row>
    <row r="7" spans="1:13" x14ac:dyDescent="0.25">
      <c r="A7" t="s">
        <v>8</v>
      </c>
      <c r="B7">
        <v>7</v>
      </c>
      <c r="C7">
        <v>4</v>
      </c>
      <c r="D7">
        <v>3</v>
      </c>
      <c r="E7" s="68">
        <v>7</v>
      </c>
      <c r="F7">
        <v>3</v>
      </c>
      <c r="G7">
        <v>2</v>
      </c>
      <c r="J7" s="175">
        <f t="shared" si="0"/>
        <v>-0.25</v>
      </c>
      <c r="K7" s="66">
        <f t="shared" si="0"/>
        <v>-0.33333333333333331</v>
      </c>
    </row>
    <row r="8" spans="1:13" x14ac:dyDescent="0.25">
      <c r="A8" t="s">
        <v>9</v>
      </c>
      <c r="B8">
        <v>5</v>
      </c>
      <c r="C8">
        <v>30</v>
      </c>
      <c r="D8">
        <v>16</v>
      </c>
      <c r="E8" s="68">
        <v>4</v>
      </c>
      <c r="F8">
        <v>21</v>
      </c>
      <c r="G8">
        <v>14</v>
      </c>
      <c r="J8" s="175">
        <f t="shared" si="0"/>
        <v>-0.3</v>
      </c>
      <c r="K8" s="66">
        <f t="shared" si="0"/>
        <v>-0.125</v>
      </c>
    </row>
    <row r="9" spans="1:13" x14ac:dyDescent="0.25">
      <c r="A9" t="s">
        <v>10</v>
      </c>
      <c r="B9">
        <v>6</v>
      </c>
      <c r="C9">
        <v>14</v>
      </c>
      <c r="D9">
        <v>7</v>
      </c>
      <c r="E9" s="68">
        <v>6</v>
      </c>
      <c r="F9">
        <v>12</v>
      </c>
      <c r="G9">
        <v>6</v>
      </c>
      <c r="J9" s="175">
        <f t="shared" si="0"/>
        <v>-0.14285714285714285</v>
      </c>
      <c r="K9" s="66">
        <f t="shared" si="0"/>
        <v>-0.14285714285714285</v>
      </c>
    </row>
    <row r="10" spans="1:13" ht="15.75" thickBot="1" x14ac:dyDescent="0.3">
      <c r="A10" s="8" t="s">
        <v>11</v>
      </c>
      <c r="B10" s="8">
        <v>1</v>
      </c>
      <c r="C10" s="8">
        <v>78</v>
      </c>
      <c r="D10" s="8">
        <v>3</v>
      </c>
      <c r="E10" s="100">
        <v>1</v>
      </c>
      <c r="F10" s="8">
        <v>52</v>
      </c>
      <c r="G10" s="8">
        <v>3</v>
      </c>
      <c r="J10" s="176">
        <f t="shared" si="0"/>
        <v>-0.33333333333333331</v>
      </c>
      <c r="K10" s="67">
        <f t="shared" si="0"/>
        <v>0</v>
      </c>
    </row>
    <row r="11" spans="1:13" x14ac:dyDescent="0.25">
      <c r="A11" t="s">
        <v>13</v>
      </c>
      <c r="B11" t="s">
        <v>14</v>
      </c>
      <c r="C11">
        <v>172</v>
      </c>
      <c r="D11">
        <v>84</v>
      </c>
      <c r="E11" s="68" t="s">
        <v>14</v>
      </c>
      <c r="F11">
        <v>108</v>
      </c>
      <c r="G11">
        <v>77</v>
      </c>
      <c r="J11" s="175">
        <f>(F11-C11)/C11</f>
        <v>-0.37209302325581395</v>
      </c>
      <c r="K11" s="66">
        <f t="shared" si="0"/>
        <v>-8.3333333333333329E-2</v>
      </c>
    </row>
    <row r="12" spans="1:13" x14ac:dyDescent="0.25">
      <c r="J12" s="68"/>
    </row>
    <row r="13" spans="1:13" x14ac:dyDescent="0.25">
      <c r="J13" s="68"/>
    </row>
    <row r="14" spans="1:13" x14ac:dyDescent="0.25">
      <c r="A14" t="s">
        <v>0</v>
      </c>
      <c r="B14">
        <v>2013</v>
      </c>
      <c r="E14" s="68">
        <v>2015</v>
      </c>
      <c r="J14" s="68"/>
    </row>
    <row r="15" spans="1:13" x14ac:dyDescent="0.25">
      <c r="B15" t="s">
        <v>1</v>
      </c>
      <c r="C15" t="s">
        <v>16</v>
      </c>
      <c r="D15" t="s">
        <v>18</v>
      </c>
      <c r="E15" s="68" t="s">
        <v>1</v>
      </c>
      <c r="F15" t="s">
        <v>16</v>
      </c>
      <c r="G15" t="s">
        <v>18</v>
      </c>
      <c r="H15" t="s">
        <v>19</v>
      </c>
      <c r="J15" s="68" t="s">
        <v>421</v>
      </c>
      <c r="L15" t="s">
        <v>422</v>
      </c>
      <c r="M15" t="s">
        <v>423</v>
      </c>
    </row>
    <row r="16" spans="1:13" x14ac:dyDescent="0.25">
      <c r="C16" t="s">
        <v>17</v>
      </c>
      <c r="D16" t="s">
        <v>17</v>
      </c>
      <c r="E16" s="68"/>
      <c r="F16" t="s">
        <v>17</v>
      </c>
      <c r="G16" t="s">
        <v>17</v>
      </c>
      <c r="J16" s="68"/>
    </row>
    <row r="17" spans="1:16" x14ac:dyDescent="0.25">
      <c r="A17" t="s">
        <v>5</v>
      </c>
      <c r="B17">
        <v>4</v>
      </c>
      <c r="C17" s="10">
        <v>12173096</v>
      </c>
      <c r="D17" s="10">
        <v>62351</v>
      </c>
      <c r="E17" s="68">
        <v>4</v>
      </c>
      <c r="F17" s="10">
        <v>11872958</v>
      </c>
      <c r="G17" s="10">
        <v>104868</v>
      </c>
      <c r="H17" s="19">
        <v>8.8000000000000005E-3</v>
      </c>
      <c r="J17" s="175">
        <f>(G17-D17)/D17</f>
        <v>0.68189764398325603</v>
      </c>
      <c r="K17" s="17"/>
      <c r="L17" s="20">
        <f>D17/C17</f>
        <v>5.1220330473036608E-3</v>
      </c>
      <c r="M17" s="20">
        <f>(H17-L17)/L17</f>
        <v>0.71806779041234303</v>
      </c>
      <c r="N17" s="17">
        <f>(G17-D17)/D17</f>
        <v>0.68189764398325603</v>
      </c>
    </row>
    <row r="18" spans="1:16" x14ac:dyDescent="0.25">
      <c r="A18" t="s">
        <v>6</v>
      </c>
      <c r="B18">
        <v>5</v>
      </c>
      <c r="C18" s="10">
        <v>16067047</v>
      </c>
      <c r="D18" s="10">
        <v>36386</v>
      </c>
      <c r="E18" s="68">
        <v>5</v>
      </c>
      <c r="F18" s="10">
        <v>17172115</v>
      </c>
      <c r="G18" s="10">
        <v>73998</v>
      </c>
      <c r="H18" s="19">
        <v>4.3E-3</v>
      </c>
      <c r="J18" s="175">
        <f t="shared" ref="J18:J23" si="1">(G18-D18)/D18</f>
        <v>1.0336942780190184</v>
      </c>
      <c r="K18" s="17"/>
      <c r="L18" s="20">
        <f t="shared" ref="L18:L24" si="2">D18/C18</f>
        <v>2.2646351877852848E-3</v>
      </c>
      <c r="M18" s="20">
        <f t="shared" ref="M18:M24" si="3">(H18-L18)/L18</f>
        <v>0.89876056999945053</v>
      </c>
      <c r="N18" s="17">
        <f t="shared" ref="N18:N24" si="4">(G18-D18)/D18</f>
        <v>1.0336942780190184</v>
      </c>
    </row>
    <row r="19" spans="1:16" x14ac:dyDescent="0.25">
      <c r="A19" t="s">
        <v>7</v>
      </c>
      <c r="B19">
        <v>1</v>
      </c>
      <c r="C19" s="10">
        <v>10122449</v>
      </c>
      <c r="D19" s="10">
        <v>196497</v>
      </c>
      <c r="E19" s="68">
        <v>2</v>
      </c>
      <c r="F19" s="10">
        <v>10650705</v>
      </c>
      <c r="G19" s="10">
        <v>245338</v>
      </c>
      <c r="H19" s="19">
        <v>2.0299999999999999E-2</v>
      </c>
      <c r="J19" s="175">
        <f t="shared" si="1"/>
        <v>0.24855850216542746</v>
      </c>
      <c r="K19" s="17"/>
      <c r="L19" s="20">
        <f t="shared" si="2"/>
        <v>1.941200197699193E-2</v>
      </c>
      <c r="M19" s="20">
        <f t="shared" si="3"/>
        <v>4.5744793559189208E-2</v>
      </c>
      <c r="N19" s="17">
        <f t="shared" si="4"/>
        <v>0.24855850216542746</v>
      </c>
    </row>
    <row r="20" spans="1:16" x14ac:dyDescent="0.25">
      <c r="A20" t="s">
        <v>8</v>
      </c>
      <c r="B20">
        <v>6</v>
      </c>
      <c r="C20" s="10">
        <v>26397188</v>
      </c>
      <c r="D20" s="10">
        <v>9824</v>
      </c>
      <c r="E20" s="68">
        <v>7</v>
      </c>
      <c r="F20" s="10">
        <v>26116699</v>
      </c>
      <c r="G20">
        <v>235</v>
      </c>
      <c r="H20" s="19">
        <v>1.0000000000000001E-5</v>
      </c>
      <c r="J20" s="175">
        <f>(G20-D20)/D20</f>
        <v>-0.97607899022801303</v>
      </c>
      <c r="K20" s="17"/>
      <c r="L20" s="20">
        <f t="shared" si="2"/>
        <v>3.721608528908458E-4</v>
      </c>
      <c r="M20" s="20">
        <f t="shared" si="3"/>
        <v>-0.97312989820846896</v>
      </c>
      <c r="N20" s="17">
        <f t="shared" si="4"/>
        <v>-0.97607899022801303</v>
      </c>
    </row>
    <row r="21" spans="1:16" x14ac:dyDescent="0.25">
      <c r="A21" t="s">
        <v>9</v>
      </c>
      <c r="B21">
        <v>3</v>
      </c>
      <c r="C21" s="10">
        <v>7795353</v>
      </c>
      <c r="D21" s="10">
        <v>115042</v>
      </c>
      <c r="E21" s="68">
        <v>1</v>
      </c>
      <c r="F21" s="10">
        <v>7384460</v>
      </c>
      <c r="G21" s="10">
        <v>172747</v>
      </c>
      <c r="H21" s="19">
        <v>2.3400000000000001E-2</v>
      </c>
      <c r="J21" s="175">
        <f t="shared" si="1"/>
        <v>0.50159941586550993</v>
      </c>
      <c r="K21" s="17"/>
      <c r="L21" s="20">
        <f t="shared" si="2"/>
        <v>1.4757766582218919E-2</v>
      </c>
      <c r="M21" s="20">
        <f t="shared" si="3"/>
        <v>0.58560578049755752</v>
      </c>
      <c r="N21" s="17">
        <f t="shared" si="4"/>
        <v>0.50159941586550993</v>
      </c>
    </row>
    <row r="22" spans="1:16" x14ac:dyDescent="0.25">
      <c r="A22" t="s">
        <v>10</v>
      </c>
      <c r="B22">
        <v>7</v>
      </c>
      <c r="C22" s="10">
        <v>37316336</v>
      </c>
      <c r="D22" s="10">
        <v>2835</v>
      </c>
      <c r="E22" s="68">
        <v>6</v>
      </c>
      <c r="F22" s="10">
        <v>40545984</v>
      </c>
      <c r="G22" s="10">
        <v>3462</v>
      </c>
      <c r="H22" s="19">
        <v>9.0000000000000006E-5</v>
      </c>
      <c r="J22" s="175">
        <f t="shared" si="1"/>
        <v>0.22116402116402117</v>
      </c>
      <c r="K22" s="17"/>
      <c r="L22" s="20">
        <f t="shared" si="2"/>
        <v>7.5972089006809244E-5</v>
      </c>
      <c r="M22" s="20">
        <f t="shared" si="3"/>
        <v>0.18464558730158737</v>
      </c>
      <c r="N22" s="17">
        <f t="shared" si="4"/>
        <v>0.22116402116402117</v>
      </c>
    </row>
    <row r="23" spans="1:16" ht="15.75" thickBot="1" x14ac:dyDescent="0.3">
      <c r="A23" s="8" t="s">
        <v>11</v>
      </c>
      <c r="B23" s="8">
        <v>2</v>
      </c>
      <c r="C23" s="11">
        <v>24878766</v>
      </c>
      <c r="D23" s="11">
        <v>402337</v>
      </c>
      <c r="E23" s="100">
        <v>3</v>
      </c>
      <c r="F23" s="11">
        <v>24571312</v>
      </c>
      <c r="G23" s="11">
        <v>525998</v>
      </c>
      <c r="H23" s="177">
        <v>1.84E-2</v>
      </c>
      <c r="J23" s="176">
        <f t="shared" si="1"/>
        <v>0.30735676808247814</v>
      </c>
      <c r="K23" s="17"/>
      <c r="L23" s="20">
        <f t="shared" si="2"/>
        <v>1.6171903381381535E-2</v>
      </c>
      <c r="M23" s="20">
        <f t="shared" si="3"/>
        <v>0.13777578099951041</v>
      </c>
      <c r="N23" s="17">
        <f t="shared" si="4"/>
        <v>0.30735676808247814</v>
      </c>
    </row>
    <row r="24" spans="1:16" x14ac:dyDescent="0.25">
      <c r="A24" t="s">
        <v>13</v>
      </c>
      <c r="B24" t="s">
        <v>14</v>
      </c>
      <c r="C24" s="10">
        <v>134750236</v>
      </c>
      <c r="D24" s="10">
        <v>825271</v>
      </c>
      <c r="E24" s="68" t="s">
        <v>14</v>
      </c>
      <c r="F24" s="10">
        <v>142314231</v>
      </c>
      <c r="G24" s="10">
        <v>1126648</v>
      </c>
      <c r="H24" s="19">
        <v>7.9000000000000008E-3</v>
      </c>
      <c r="J24" s="175">
        <f>(G24-D24)/D24</f>
        <v>0.36518549664292094</v>
      </c>
      <c r="K24" s="17"/>
      <c r="L24" s="20">
        <f t="shared" si="2"/>
        <v>6.1244493850088691E-3</v>
      </c>
      <c r="M24" s="20">
        <f t="shared" si="3"/>
        <v>0.28991187670474322</v>
      </c>
      <c r="N24" s="17">
        <f t="shared" si="4"/>
        <v>0.36518549664292094</v>
      </c>
      <c r="P24" s="17">
        <f>(9824-281)/281</f>
        <v>33.960854092526688</v>
      </c>
    </row>
    <row r="25" spans="1:16" x14ac:dyDescent="0.25">
      <c r="J25" s="68"/>
      <c r="K25" s="17"/>
    </row>
    <row r="26" spans="1:16" x14ac:dyDescent="0.25">
      <c r="J26" s="68"/>
    </row>
    <row r="27" spans="1:16" x14ac:dyDescent="0.25">
      <c r="J27" s="68"/>
    </row>
    <row r="28" spans="1:16" x14ac:dyDescent="0.25">
      <c r="A28" t="s">
        <v>140</v>
      </c>
      <c r="B28">
        <v>2013</v>
      </c>
      <c r="D28" s="68">
        <v>2015</v>
      </c>
      <c r="J28" s="68"/>
    </row>
    <row r="29" spans="1:16" x14ac:dyDescent="0.25">
      <c r="B29" t="s">
        <v>1</v>
      </c>
      <c r="C29" t="s">
        <v>4</v>
      </c>
      <c r="D29" s="68" t="s">
        <v>1</v>
      </c>
      <c r="E29" t="s">
        <v>4</v>
      </c>
      <c r="J29" s="68" t="s">
        <v>421</v>
      </c>
    </row>
    <row r="30" spans="1:16" x14ac:dyDescent="0.25">
      <c r="A30" t="s">
        <v>36</v>
      </c>
      <c r="B30">
        <v>3</v>
      </c>
      <c r="C30">
        <v>9</v>
      </c>
      <c r="D30" s="68">
        <v>5</v>
      </c>
      <c r="E30">
        <v>5</v>
      </c>
      <c r="J30" s="175">
        <f>(E30-C30)/C30</f>
        <v>-0.44444444444444442</v>
      </c>
      <c r="K30" s="17"/>
    </row>
    <row r="31" spans="1:16" x14ac:dyDescent="0.25">
      <c r="A31" t="s">
        <v>40</v>
      </c>
      <c r="B31">
        <v>3</v>
      </c>
      <c r="C31">
        <v>9</v>
      </c>
      <c r="D31" s="68">
        <v>3</v>
      </c>
      <c r="E31">
        <v>8</v>
      </c>
      <c r="J31" s="175">
        <f t="shared" ref="J31:J38" si="5">(E31-C31)/C31</f>
        <v>-0.1111111111111111</v>
      </c>
      <c r="K31" s="17"/>
    </row>
    <row r="32" spans="1:16" x14ac:dyDescent="0.25">
      <c r="A32" t="s">
        <v>41</v>
      </c>
      <c r="B32">
        <v>4</v>
      </c>
      <c r="C32">
        <v>8</v>
      </c>
      <c r="D32" s="68">
        <v>4</v>
      </c>
      <c r="E32">
        <v>6</v>
      </c>
      <c r="J32" s="175">
        <f t="shared" si="5"/>
        <v>-0.25</v>
      </c>
      <c r="K32" s="17"/>
    </row>
    <row r="33" spans="1:11" x14ac:dyDescent="0.25">
      <c r="A33" t="s">
        <v>20</v>
      </c>
      <c r="B33">
        <v>2</v>
      </c>
      <c r="C33">
        <v>20</v>
      </c>
      <c r="D33" s="68">
        <v>2</v>
      </c>
      <c r="E33">
        <v>9</v>
      </c>
      <c r="J33" s="175">
        <f t="shared" si="5"/>
        <v>-0.55000000000000004</v>
      </c>
      <c r="K33" s="17"/>
    </row>
    <row r="34" spans="1:11" x14ac:dyDescent="0.25">
      <c r="A34" t="s">
        <v>42</v>
      </c>
      <c r="B34">
        <v>8</v>
      </c>
      <c r="C34">
        <v>4</v>
      </c>
      <c r="D34" s="68">
        <v>5</v>
      </c>
      <c r="E34">
        <v>5</v>
      </c>
      <c r="J34" s="175">
        <f t="shared" si="5"/>
        <v>0.25</v>
      </c>
      <c r="K34" s="17"/>
    </row>
    <row r="35" spans="1:11" x14ac:dyDescent="0.25">
      <c r="A35" t="s">
        <v>37</v>
      </c>
      <c r="B35">
        <v>6</v>
      </c>
      <c r="C35">
        <v>6</v>
      </c>
      <c r="D35" s="68">
        <v>4</v>
      </c>
      <c r="E35">
        <v>6</v>
      </c>
      <c r="J35" s="175">
        <f t="shared" si="5"/>
        <v>0</v>
      </c>
      <c r="K35" s="17"/>
    </row>
    <row r="36" spans="1:11" x14ac:dyDescent="0.25">
      <c r="A36" t="s">
        <v>43</v>
      </c>
      <c r="B36">
        <v>7</v>
      </c>
      <c r="C36">
        <v>5</v>
      </c>
      <c r="D36" s="68">
        <v>5</v>
      </c>
      <c r="E36">
        <v>5</v>
      </c>
      <c r="J36" s="175">
        <f t="shared" si="5"/>
        <v>0</v>
      </c>
      <c r="K36" s="17"/>
    </row>
    <row r="37" spans="1:11" x14ac:dyDescent="0.25">
      <c r="A37" t="s">
        <v>21</v>
      </c>
      <c r="B37">
        <v>3</v>
      </c>
      <c r="C37">
        <v>9</v>
      </c>
      <c r="D37" s="68">
        <v>2</v>
      </c>
      <c r="E37">
        <v>9</v>
      </c>
      <c r="J37" s="175">
        <f t="shared" si="5"/>
        <v>0</v>
      </c>
      <c r="K37" s="17"/>
    </row>
    <row r="38" spans="1:11" ht="15.75" thickBot="1" x14ac:dyDescent="0.3">
      <c r="A38" s="8" t="s">
        <v>424</v>
      </c>
      <c r="B38" s="8">
        <v>1</v>
      </c>
      <c r="C38" s="8">
        <v>77</v>
      </c>
      <c r="D38" s="100">
        <v>1</v>
      </c>
      <c r="E38" s="8">
        <v>51</v>
      </c>
      <c r="J38" s="176">
        <f t="shared" si="5"/>
        <v>-0.33766233766233766</v>
      </c>
      <c r="K38" s="17"/>
    </row>
    <row r="39" spans="1:11" x14ac:dyDescent="0.25">
      <c r="A39" t="s">
        <v>15</v>
      </c>
      <c r="B39" t="s">
        <v>14</v>
      </c>
      <c r="C39">
        <v>172</v>
      </c>
      <c r="D39" s="68" t="s">
        <v>14</v>
      </c>
      <c r="E39">
        <v>108</v>
      </c>
      <c r="J39" s="175">
        <f>(E39-C39)/C39</f>
        <v>-0.37209302325581395</v>
      </c>
      <c r="K39" s="17"/>
    </row>
    <row r="40" spans="1:11" x14ac:dyDescent="0.25">
      <c r="A40" t="s">
        <v>12</v>
      </c>
      <c r="J40" s="68"/>
      <c r="K40" s="17"/>
    </row>
    <row r="41" spans="1:11" x14ac:dyDescent="0.25">
      <c r="J41" s="68"/>
    </row>
    <row r="42" spans="1:11" x14ac:dyDescent="0.25">
      <c r="J42" s="68"/>
    </row>
    <row r="43" spans="1:11" x14ac:dyDescent="0.25">
      <c r="J43" s="68"/>
    </row>
    <row r="44" spans="1:11" x14ac:dyDescent="0.25">
      <c r="A44" t="s">
        <v>140</v>
      </c>
      <c r="B44">
        <v>2013</v>
      </c>
      <c r="E44" s="68">
        <v>2015</v>
      </c>
      <c r="J44" s="68"/>
    </row>
    <row r="45" spans="1:11" x14ac:dyDescent="0.25">
      <c r="B45" t="s">
        <v>1</v>
      </c>
      <c r="C45" t="s">
        <v>16</v>
      </c>
      <c r="D45" t="s">
        <v>425</v>
      </c>
      <c r="E45" s="68" t="s">
        <v>1</v>
      </c>
      <c r="F45" t="s">
        <v>16</v>
      </c>
      <c r="G45" t="s">
        <v>425</v>
      </c>
      <c r="H45" t="s">
        <v>426</v>
      </c>
      <c r="J45" s="68" t="s">
        <v>421</v>
      </c>
    </row>
    <row r="46" spans="1:11" x14ac:dyDescent="0.25">
      <c r="C46" t="s">
        <v>17</v>
      </c>
      <c r="D46" t="s">
        <v>17</v>
      </c>
      <c r="E46" s="68"/>
      <c r="F46" t="s">
        <v>17</v>
      </c>
      <c r="G46" t="s">
        <v>17</v>
      </c>
      <c r="H46" t="s">
        <v>427</v>
      </c>
      <c r="J46" s="68"/>
    </row>
    <row r="47" spans="1:11" x14ac:dyDescent="0.25">
      <c r="A47" t="s">
        <v>30</v>
      </c>
      <c r="B47">
        <v>218</v>
      </c>
      <c r="C47" s="10">
        <v>17008</v>
      </c>
      <c r="D47">
        <v>0</v>
      </c>
      <c r="E47" s="68">
        <v>1</v>
      </c>
      <c r="F47" s="10">
        <v>20726</v>
      </c>
      <c r="G47" s="10">
        <v>19385</v>
      </c>
      <c r="H47" s="18">
        <v>0.94</v>
      </c>
      <c r="J47" s="101" t="s">
        <v>87</v>
      </c>
      <c r="K47" s="17"/>
    </row>
    <row r="48" spans="1:11" x14ac:dyDescent="0.25">
      <c r="A48" t="s">
        <v>20</v>
      </c>
      <c r="B48">
        <v>1</v>
      </c>
      <c r="C48" s="10">
        <v>1207765</v>
      </c>
      <c r="D48" s="10">
        <v>184311</v>
      </c>
      <c r="E48" s="68">
        <v>4</v>
      </c>
      <c r="F48" s="10">
        <v>1184443</v>
      </c>
      <c r="G48" s="10">
        <v>229822</v>
      </c>
      <c r="H48" s="18">
        <v>0.19</v>
      </c>
      <c r="J48" s="175">
        <f t="shared" ref="J48:J51" si="6">(G48-D48)/D48</f>
        <v>0.24692503431699681</v>
      </c>
      <c r="K48" s="17"/>
    </row>
    <row r="49" spans="1:11" x14ac:dyDescent="0.25">
      <c r="A49" t="s">
        <v>31</v>
      </c>
      <c r="B49">
        <v>218</v>
      </c>
      <c r="C49" s="10">
        <v>63102</v>
      </c>
      <c r="D49">
        <v>0</v>
      </c>
      <c r="E49" s="68">
        <v>3</v>
      </c>
      <c r="F49" s="10">
        <v>67541</v>
      </c>
      <c r="G49" s="10">
        <v>23579</v>
      </c>
      <c r="H49" s="18">
        <v>0.34</v>
      </c>
      <c r="J49" s="101" t="s">
        <v>87</v>
      </c>
      <c r="K49" s="17"/>
    </row>
    <row r="50" spans="1:11" x14ac:dyDescent="0.25">
      <c r="A50" t="s">
        <v>32</v>
      </c>
      <c r="B50">
        <v>218</v>
      </c>
      <c r="C50" s="10">
        <v>21469</v>
      </c>
      <c r="D50">
        <v>0</v>
      </c>
      <c r="E50" s="68">
        <v>2</v>
      </c>
      <c r="F50" s="10">
        <v>17123</v>
      </c>
      <c r="G50" s="10">
        <v>12429</v>
      </c>
      <c r="H50" s="18">
        <v>0.73</v>
      </c>
      <c r="J50" s="101" t="s">
        <v>87</v>
      </c>
      <c r="K50" s="17"/>
    </row>
    <row r="51" spans="1:11" ht="15.75" thickBot="1" x14ac:dyDescent="0.3">
      <c r="A51" s="8" t="s">
        <v>21</v>
      </c>
      <c r="B51" s="8">
        <v>2</v>
      </c>
      <c r="C51" s="11">
        <v>1787561</v>
      </c>
      <c r="D51" s="11">
        <v>93934</v>
      </c>
      <c r="E51" s="100">
        <v>5</v>
      </c>
      <c r="F51" s="11">
        <v>1601708</v>
      </c>
      <c r="G51" s="11">
        <v>118503</v>
      </c>
      <c r="H51" s="177">
        <v>7.3999999999999996E-2</v>
      </c>
      <c r="J51" s="176">
        <f t="shared" si="6"/>
        <v>0.26155598611791259</v>
      </c>
      <c r="K51" s="17"/>
    </row>
    <row r="52" spans="1:11" x14ac:dyDescent="0.25">
      <c r="A52" t="s">
        <v>13</v>
      </c>
      <c r="B52" t="s">
        <v>14</v>
      </c>
      <c r="C52" s="10">
        <v>134750236</v>
      </c>
      <c r="D52" s="10">
        <v>825271</v>
      </c>
      <c r="E52" s="68" t="s">
        <v>14</v>
      </c>
      <c r="F52" s="10">
        <v>142314231</v>
      </c>
      <c r="G52" s="10">
        <v>1126648</v>
      </c>
      <c r="H52" s="19">
        <v>7.9000000000000008E-3</v>
      </c>
      <c r="J52" s="175">
        <f>(G52-D52)/D52</f>
        <v>0.36518549664292094</v>
      </c>
      <c r="K52" s="17"/>
    </row>
    <row r="53" spans="1:11" x14ac:dyDescent="0.25">
      <c r="J53" s="68"/>
      <c r="K53" s="17"/>
    </row>
    <row r="54" spans="1:11" x14ac:dyDescent="0.25">
      <c r="J54" s="68"/>
    </row>
    <row r="55" spans="1:11" x14ac:dyDescent="0.25">
      <c r="J55" s="68"/>
    </row>
    <row r="56" spans="1:11" x14ac:dyDescent="0.25">
      <c r="A56" t="s">
        <v>428</v>
      </c>
      <c r="B56">
        <v>2013</v>
      </c>
      <c r="D56" s="68">
        <v>2015</v>
      </c>
      <c r="J56" s="68"/>
    </row>
    <row r="57" spans="1:11" x14ac:dyDescent="0.25">
      <c r="B57" t="s">
        <v>1</v>
      </c>
      <c r="C57" t="s">
        <v>44</v>
      </c>
      <c r="D57" s="68" t="s">
        <v>1</v>
      </c>
      <c r="E57" t="s">
        <v>44</v>
      </c>
      <c r="J57" s="68" t="s">
        <v>421</v>
      </c>
    </row>
    <row r="58" spans="1:11" x14ac:dyDescent="0.25">
      <c r="A58" t="s">
        <v>64</v>
      </c>
      <c r="B58">
        <v>4</v>
      </c>
      <c r="C58">
        <v>5</v>
      </c>
      <c r="D58" s="68">
        <v>2</v>
      </c>
      <c r="E58">
        <v>9</v>
      </c>
      <c r="J58" s="175">
        <f>(E58-C58)/C58</f>
        <v>0.8</v>
      </c>
      <c r="K58" s="17"/>
    </row>
    <row r="59" spans="1:11" x14ac:dyDescent="0.25">
      <c r="A59" t="s">
        <v>429</v>
      </c>
      <c r="B59">
        <v>2</v>
      </c>
      <c r="C59">
        <v>7</v>
      </c>
      <c r="D59" s="68">
        <v>3</v>
      </c>
      <c r="E59">
        <v>8</v>
      </c>
      <c r="J59" s="175">
        <f t="shared" ref="J59:J61" si="7">(E59-C59)/C59</f>
        <v>0.14285714285714285</v>
      </c>
      <c r="K59" s="17"/>
    </row>
    <row r="60" spans="1:11" x14ac:dyDescent="0.25">
      <c r="A60" t="s">
        <v>430</v>
      </c>
      <c r="B60">
        <v>1</v>
      </c>
      <c r="C60">
        <v>15</v>
      </c>
      <c r="D60" s="68">
        <v>1</v>
      </c>
      <c r="E60">
        <v>11</v>
      </c>
      <c r="J60" s="175">
        <f t="shared" si="7"/>
        <v>-0.26666666666666666</v>
      </c>
      <c r="K60" s="17"/>
    </row>
    <row r="61" spans="1:11" ht="15.75" thickBot="1" x14ac:dyDescent="0.3">
      <c r="A61" s="8" t="s">
        <v>63</v>
      </c>
      <c r="B61" s="8">
        <v>3</v>
      </c>
      <c r="C61" s="8">
        <v>6</v>
      </c>
      <c r="D61" s="100">
        <v>3</v>
      </c>
      <c r="E61" s="8">
        <v>8</v>
      </c>
      <c r="J61" s="176">
        <f t="shared" si="7"/>
        <v>0.33333333333333331</v>
      </c>
      <c r="K61" s="17"/>
    </row>
    <row r="62" spans="1:11" x14ac:dyDescent="0.25">
      <c r="A62" t="s">
        <v>15</v>
      </c>
      <c r="B62" t="s">
        <v>14</v>
      </c>
      <c r="C62">
        <v>84</v>
      </c>
      <c r="D62" s="68" t="s">
        <v>14</v>
      </c>
      <c r="E62">
        <v>77</v>
      </c>
      <c r="J62" s="175">
        <f>(E62-C62)/C62</f>
        <v>-8.3333333333333329E-2</v>
      </c>
      <c r="K62" s="17"/>
    </row>
    <row r="63" spans="1:11" x14ac:dyDescent="0.25">
      <c r="A63" t="s">
        <v>12</v>
      </c>
      <c r="J63" s="68"/>
      <c r="K63" s="17"/>
    </row>
    <row r="64" spans="1:11" x14ac:dyDescent="0.25">
      <c r="J64" s="68"/>
    </row>
    <row r="65" spans="1:75" x14ac:dyDescent="0.25">
      <c r="J65" s="68"/>
    </row>
    <row r="66" spans="1:75" x14ac:dyDescent="0.25">
      <c r="A66" t="s">
        <v>428</v>
      </c>
      <c r="B66">
        <v>2013</v>
      </c>
      <c r="E66" s="68">
        <v>2015</v>
      </c>
      <c r="J66" s="68"/>
    </row>
    <row r="67" spans="1:75" x14ac:dyDescent="0.25">
      <c r="B67" t="s">
        <v>1</v>
      </c>
      <c r="C67" t="s">
        <v>431</v>
      </c>
      <c r="D67" t="s">
        <v>432</v>
      </c>
      <c r="E67" s="68" t="s">
        <v>1</v>
      </c>
      <c r="F67" t="s">
        <v>431</v>
      </c>
      <c r="G67" t="s">
        <v>432</v>
      </c>
      <c r="J67" s="68" t="s">
        <v>421</v>
      </c>
    </row>
    <row r="68" spans="1:75" x14ac:dyDescent="0.25">
      <c r="A68" t="s">
        <v>45</v>
      </c>
      <c r="B68">
        <v>1</v>
      </c>
      <c r="C68" s="10">
        <v>247667</v>
      </c>
      <c r="D68">
        <v>1</v>
      </c>
      <c r="E68" s="68">
        <v>1</v>
      </c>
      <c r="F68" s="10">
        <v>268267</v>
      </c>
      <c r="G68">
        <v>1</v>
      </c>
      <c r="J68" s="175">
        <f>(F68-C68)/C68</f>
        <v>8.3176200301210895E-2</v>
      </c>
      <c r="K68" s="66">
        <f>(G68-D68)/D68</f>
        <v>0</v>
      </c>
    </row>
    <row r="69" spans="1:75" x14ac:dyDescent="0.25">
      <c r="A69" t="s">
        <v>46</v>
      </c>
      <c r="B69">
        <v>5</v>
      </c>
      <c r="C69" s="10">
        <v>39817</v>
      </c>
      <c r="D69">
        <v>1</v>
      </c>
      <c r="E69" s="68">
        <v>5</v>
      </c>
      <c r="F69" s="10">
        <v>66541</v>
      </c>
      <c r="G69">
        <v>1</v>
      </c>
      <c r="J69" s="175">
        <f t="shared" ref="J69:K73" si="8">(F69-C69)/C69</f>
        <v>0.6711706055202552</v>
      </c>
      <c r="K69" s="66">
        <f t="shared" si="8"/>
        <v>0</v>
      </c>
    </row>
    <row r="70" spans="1:75" x14ac:dyDescent="0.25">
      <c r="A70" t="s">
        <v>433</v>
      </c>
      <c r="B70">
        <v>3</v>
      </c>
      <c r="C70" s="10">
        <v>128814</v>
      </c>
      <c r="D70">
        <v>2</v>
      </c>
      <c r="E70" s="68">
        <v>3</v>
      </c>
      <c r="F70" s="10">
        <v>154472</v>
      </c>
      <c r="G70">
        <v>2</v>
      </c>
      <c r="J70" s="175">
        <f>(F70-C70)/C70</f>
        <v>0.19918642383591845</v>
      </c>
      <c r="K70" s="66">
        <f t="shared" si="8"/>
        <v>0</v>
      </c>
    </row>
    <row r="71" spans="1:75" x14ac:dyDescent="0.25">
      <c r="A71" t="s">
        <v>430</v>
      </c>
      <c r="B71">
        <v>2</v>
      </c>
      <c r="C71" s="10">
        <v>166578</v>
      </c>
      <c r="D71">
        <v>5</v>
      </c>
      <c r="E71" s="68">
        <v>2</v>
      </c>
      <c r="F71" s="10">
        <v>170721</v>
      </c>
      <c r="G71">
        <v>4</v>
      </c>
      <c r="J71" s="175">
        <f>(F71-C71)/C71</f>
        <v>2.4871231495155424E-2</v>
      </c>
      <c r="K71" s="66">
        <f t="shared" si="8"/>
        <v>-0.2</v>
      </c>
    </row>
    <row r="72" spans="1:75" ht="15.75" thickBot="1" x14ac:dyDescent="0.3">
      <c r="A72" s="8" t="s">
        <v>434</v>
      </c>
      <c r="B72" s="8">
        <v>4</v>
      </c>
      <c r="C72" s="11">
        <v>76400</v>
      </c>
      <c r="D72" s="8">
        <v>2</v>
      </c>
      <c r="E72" s="100">
        <v>4</v>
      </c>
      <c r="F72" s="11">
        <v>67400</v>
      </c>
      <c r="G72" s="8">
        <v>2</v>
      </c>
      <c r="J72" s="176">
        <f t="shared" si="8"/>
        <v>-0.11780104712041885</v>
      </c>
      <c r="K72" s="67">
        <f t="shared" si="8"/>
        <v>0</v>
      </c>
    </row>
    <row r="73" spans="1:75" x14ac:dyDescent="0.25">
      <c r="A73" t="s">
        <v>13</v>
      </c>
      <c r="B73" t="s">
        <v>14</v>
      </c>
      <c r="C73" s="10">
        <v>825271</v>
      </c>
      <c r="D73">
        <v>25</v>
      </c>
      <c r="E73" s="68" t="s">
        <v>14</v>
      </c>
      <c r="F73" s="10">
        <v>1240750</v>
      </c>
      <c r="G73">
        <v>32</v>
      </c>
      <c r="J73" s="175">
        <f t="shared" si="8"/>
        <v>0.50344553486067001</v>
      </c>
      <c r="K73" s="66">
        <f t="shared" si="8"/>
        <v>0.28000000000000003</v>
      </c>
    </row>
    <row r="75" spans="1:75" x14ac:dyDescent="0.25">
      <c r="A75" s="1" t="s">
        <v>435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7" spans="1:75" x14ac:dyDescent="0.25">
      <c r="A77" s="105" t="s">
        <v>264</v>
      </c>
      <c r="B77" s="105" t="s">
        <v>440</v>
      </c>
      <c r="C77" s="105" t="s">
        <v>441</v>
      </c>
      <c r="D77" s="109" t="s">
        <v>262</v>
      </c>
      <c r="E77" s="109" t="s">
        <v>270</v>
      </c>
      <c r="F77" s="109" t="s">
        <v>442</v>
      </c>
      <c r="G77" s="109" t="s">
        <v>443</v>
      </c>
      <c r="H77" s="109"/>
      <c r="I77" s="1"/>
      <c r="J77" s="70"/>
      <c r="K77" s="1"/>
      <c r="L77" s="70"/>
      <c r="M77" s="1"/>
      <c r="N77" s="70"/>
    </row>
    <row r="78" spans="1:75" x14ac:dyDescent="0.25">
      <c r="A78" s="1" t="s">
        <v>115</v>
      </c>
      <c r="B78" s="178" t="s">
        <v>215</v>
      </c>
      <c r="C78" s="70" t="s">
        <v>241</v>
      </c>
      <c r="D78" s="179" t="s">
        <v>260</v>
      </c>
      <c r="E78" s="70" t="s">
        <v>269</v>
      </c>
      <c r="F78" s="179" t="s">
        <v>189</v>
      </c>
      <c r="G78" s="179" t="s">
        <v>200</v>
      </c>
      <c r="H78" s="1"/>
      <c r="I78" s="1"/>
      <c r="J78" s="70"/>
      <c r="K78" s="1"/>
      <c r="L78" s="1"/>
      <c r="M78" s="1"/>
      <c r="N78" s="70"/>
    </row>
    <row r="79" spans="1:75" x14ac:dyDescent="0.25">
      <c r="A79" s="1" t="s">
        <v>188</v>
      </c>
      <c r="B79" s="180" t="s">
        <v>216</v>
      </c>
      <c r="C79" s="70" t="s">
        <v>243</v>
      </c>
      <c r="D79" s="181" t="s">
        <v>261</v>
      </c>
      <c r="E79" s="70" t="s">
        <v>190</v>
      </c>
      <c r="F79" s="181" t="s">
        <v>281</v>
      </c>
      <c r="G79" s="181" t="s">
        <v>238</v>
      </c>
      <c r="H79" s="1"/>
      <c r="I79" s="1"/>
      <c r="J79" s="70"/>
      <c r="K79" s="1"/>
      <c r="L79" s="1"/>
      <c r="M79" s="1"/>
      <c r="N79" s="1"/>
    </row>
    <row r="80" spans="1:75" x14ac:dyDescent="0.25">
      <c r="A80" s="1" t="s">
        <v>189</v>
      </c>
      <c r="B80" s="180" t="s">
        <v>132</v>
      </c>
      <c r="C80" s="70" t="s">
        <v>244</v>
      </c>
      <c r="D80" s="181" t="s">
        <v>209</v>
      </c>
      <c r="E80" s="70" t="s">
        <v>219</v>
      </c>
      <c r="F80" s="181" t="s">
        <v>115</v>
      </c>
      <c r="G80" s="181" t="s">
        <v>289</v>
      </c>
      <c r="H80" s="1"/>
      <c r="I80" s="1"/>
      <c r="J80" s="70"/>
      <c r="K80" s="1"/>
      <c r="L80" s="1"/>
      <c r="M80" s="1"/>
      <c r="N80" s="1"/>
    </row>
    <row r="81" spans="1:14" x14ac:dyDescent="0.25">
      <c r="A81" s="1" t="s">
        <v>190</v>
      </c>
      <c r="B81" s="180" t="s">
        <v>219</v>
      </c>
      <c r="C81" s="70" t="s">
        <v>245</v>
      </c>
      <c r="D81" s="181"/>
      <c r="E81" s="70" t="s">
        <v>237</v>
      </c>
      <c r="F81" s="181" t="s">
        <v>282</v>
      </c>
      <c r="G81" s="181" t="s">
        <v>291</v>
      </c>
      <c r="H81" s="1"/>
      <c r="I81" s="1"/>
      <c r="J81" s="70"/>
      <c r="K81" s="1"/>
      <c r="L81" s="1"/>
      <c r="M81" s="1"/>
      <c r="N81" s="1"/>
    </row>
    <row r="82" spans="1:14" x14ac:dyDescent="0.25">
      <c r="A82" s="1" t="s">
        <v>191</v>
      </c>
      <c r="B82" s="180" t="s">
        <v>220</v>
      </c>
      <c r="C82" s="70" t="s">
        <v>246</v>
      </c>
      <c r="D82" s="181"/>
      <c r="E82" s="70" t="s">
        <v>66</v>
      </c>
      <c r="F82" s="181" t="s">
        <v>283</v>
      </c>
      <c r="G82" s="181" t="s">
        <v>295</v>
      </c>
      <c r="H82" s="70"/>
      <c r="I82" s="1"/>
      <c r="J82" s="70"/>
      <c r="K82" s="1"/>
      <c r="L82" s="1"/>
      <c r="M82" s="1"/>
      <c r="N82" s="1"/>
    </row>
    <row r="83" spans="1:14" x14ac:dyDescent="0.25">
      <c r="A83" s="1" t="s">
        <v>192</v>
      </c>
      <c r="B83" s="180" t="s">
        <v>115</v>
      </c>
      <c r="C83" s="70" t="s">
        <v>238</v>
      </c>
      <c r="D83" s="180"/>
      <c r="E83" s="70" t="s">
        <v>273</v>
      </c>
      <c r="F83" s="181" t="s">
        <v>284</v>
      </c>
      <c r="G83" s="181" t="s">
        <v>296</v>
      </c>
      <c r="H83" s="70"/>
      <c r="I83" s="1"/>
      <c r="J83" s="70"/>
      <c r="K83" s="1"/>
      <c r="L83" s="1"/>
      <c r="M83" s="1"/>
      <c r="N83" s="1"/>
    </row>
    <row r="84" spans="1:14" x14ac:dyDescent="0.25">
      <c r="A84" s="1" t="s">
        <v>193</v>
      </c>
      <c r="B84" s="180" t="s">
        <v>201</v>
      </c>
      <c r="C84" s="70" t="s">
        <v>145</v>
      </c>
      <c r="D84" s="180"/>
      <c r="E84" s="70" t="s">
        <v>274</v>
      </c>
      <c r="F84" s="181" t="s">
        <v>246</v>
      </c>
      <c r="G84" s="181" t="s">
        <v>298</v>
      </c>
      <c r="H84" s="70"/>
      <c r="I84" s="1"/>
      <c r="J84" s="70"/>
      <c r="K84" s="1"/>
      <c r="L84" s="1"/>
      <c r="M84" s="1"/>
      <c r="N84" s="1"/>
    </row>
    <row r="85" spans="1:14" x14ac:dyDescent="0.25">
      <c r="A85" s="1" t="s">
        <v>194</v>
      </c>
      <c r="B85" s="180" t="s">
        <v>225</v>
      </c>
      <c r="C85" s="70" t="s">
        <v>248</v>
      </c>
      <c r="D85" s="180"/>
      <c r="E85" s="70" t="s">
        <v>208</v>
      </c>
      <c r="F85" s="181" t="s">
        <v>285</v>
      </c>
      <c r="G85" s="181" t="s">
        <v>299</v>
      </c>
      <c r="H85" s="70"/>
      <c r="I85" s="1"/>
      <c r="J85" s="70"/>
      <c r="K85" s="1"/>
      <c r="L85" s="1"/>
      <c r="M85" s="1"/>
      <c r="N85" s="1"/>
    </row>
    <row r="86" spans="1:14" x14ac:dyDescent="0.25">
      <c r="A86" s="1" t="s">
        <v>195</v>
      </c>
      <c r="B86" s="180" t="s">
        <v>226</v>
      </c>
      <c r="C86" s="70" t="s">
        <v>226</v>
      </c>
      <c r="D86" s="180"/>
      <c r="E86" s="70" t="s">
        <v>275</v>
      </c>
      <c r="F86" s="181" t="s">
        <v>209</v>
      </c>
      <c r="G86" s="181" t="s">
        <v>301</v>
      </c>
      <c r="H86" s="70"/>
      <c r="I86" s="1"/>
      <c r="J86" s="70"/>
      <c r="K86" s="1"/>
      <c r="L86" s="1"/>
      <c r="M86" s="1"/>
      <c r="N86" s="1"/>
    </row>
    <row r="87" spans="1:14" x14ac:dyDescent="0.25">
      <c r="A87" s="1" t="s">
        <v>196</v>
      </c>
      <c r="B87" s="180" t="s">
        <v>209</v>
      </c>
      <c r="C87" s="70" t="s">
        <v>249</v>
      </c>
      <c r="D87" s="180"/>
      <c r="E87" s="70" t="s">
        <v>276</v>
      </c>
      <c r="F87" s="181" t="s">
        <v>201</v>
      </c>
      <c r="G87" s="181" t="s">
        <v>191</v>
      </c>
      <c r="H87" s="1"/>
      <c r="I87" s="1"/>
      <c r="J87" s="1"/>
      <c r="K87" s="1"/>
      <c r="L87" s="1"/>
      <c r="M87" s="1"/>
      <c r="N87" s="1"/>
    </row>
    <row r="88" spans="1:14" x14ac:dyDescent="0.25">
      <c r="A88" s="1" t="s">
        <v>197</v>
      </c>
      <c r="B88" s="180" t="s">
        <v>200</v>
      </c>
      <c r="C88" s="70" t="s">
        <v>146</v>
      </c>
      <c r="D88" s="180"/>
      <c r="E88" s="70" t="s">
        <v>277</v>
      </c>
      <c r="F88" s="181" t="s">
        <v>202</v>
      </c>
      <c r="G88" s="181" t="s">
        <v>302</v>
      </c>
      <c r="H88" s="1"/>
      <c r="I88" s="1"/>
      <c r="J88" s="1"/>
      <c r="K88" s="1"/>
      <c r="L88" s="1"/>
      <c r="M88" s="1"/>
      <c r="N88" s="1"/>
    </row>
    <row r="89" spans="1:14" x14ac:dyDescent="0.25">
      <c r="A89" s="1" t="s">
        <v>198</v>
      </c>
      <c r="B89" s="180" t="s">
        <v>230</v>
      </c>
      <c r="C89" s="70" t="s">
        <v>250</v>
      </c>
      <c r="D89" s="180"/>
      <c r="E89" s="70" t="s">
        <v>201</v>
      </c>
      <c r="F89" s="181" t="s">
        <v>195</v>
      </c>
      <c r="G89" s="181" t="s">
        <v>304</v>
      </c>
      <c r="H89" s="1"/>
      <c r="I89" s="1"/>
      <c r="J89" s="1"/>
      <c r="K89" s="1"/>
      <c r="L89" s="1"/>
      <c r="M89" s="1"/>
      <c r="N89" s="1"/>
    </row>
    <row r="90" spans="1:14" x14ac:dyDescent="0.25">
      <c r="A90" s="1" t="s">
        <v>199</v>
      </c>
      <c r="B90" s="180" t="s">
        <v>232</v>
      </c>
      <c r="C90" s="70" t="s">
        <v>251</v>
      </c>
      <c r="D90" s="180"/>
      <c r="E90" s="70" t="s">
        <v>230</v>
      </c>
      <c r="F90" s="180"/>
      <c r="G90" s="181" t="s">
        <v>305</v>
      </c>
      <c r="H90" s="1"/>
      <c r="I90" s="1"/>
      <c r="J90" s="1"/>
      <c r="K90" s="1"/>
      <c r="L90" s="1"/>
      <c r="M90" s="1"/>
      <c r="N90" s="1"/>
    </row>
    <row r="91" spans="1:14" x14ac:dyDescent="0.25">
      <c r="A91" s="1" t="s">
        <v>200</v>
      </c>
      <c r="B91" s="180" t="s">
        <v>234</v>
      </c>
      <c r="C91" s="70" t="s">
        <v>252</v>
      </c>
      <c r="D91" s="180"/>
      <c r="E91" s="70" t="s">
        <v>209</v>
      </c>
      <c r="F91" s="180"/>
      <c r="G91" s="181" t="s">
        <v>306</v>
      </c>
      <c r="H91" s="1"/>
      <c r="I91" s="1"/>
      <c r="J91" s="1"/>
      <c r="K91" s="1"/>
      <c r="L91" s="1"/>
      <c r="M91" s="1"/>
      <c r="N91" s="1"/>
    </row>
    <row r="92" spans="1:14" x14ac:dyDescent="0.25">
      <c r="A92" s="1" t="s">
        <v>201</v>
      </c>
      <c r="B92" s="180" t="s">
        <v>192</v>
      </c>
      <c r="C92" s="70" t="s">
        <v>115</v>
      </c>
      <c r="D92" s="180"/>
      <c r="E92" s="70" t="s">
        <v>279</v>
      </c>
      <c r="F92" s="180"/>
      <c r="G92" s="181" t="s">
        <v>307</v>
      </c>
      <c r="H92" s="1"/>
      <c r="I92" s="1"/>
      <c r="J92" s="1"/>
      <c r="K92" s="1"/>
      <c r="L92" s="1"/>
      <c r="M92" s="1"/>
      <c r="N92" s="1"/>
    </row>
    <row r="93" spans="1:14" x14ac:dyDescent="0.25">
      <c r="A93" s="1" t="s">
        <v>202</v>
      </c>
      <c r="B93" s="180" t="s">
        <v>235</v>
      </c>
      <c r="C93" s="70" t="s">
        <v>253</v>
      </c>
      <c r="D93" s="180"/>
      <c r="E93" s="70" t="s">
        <v>191</v>
      </c>
      <c r="F93" s="180"/>
      <c r="G93" s="181" t="s">
        <v>308</v>
      </c>
      <c r="H93" s="1"/>
      <c r="I93" s="1"/>
      <c r="J93" s="1"/>
      <c r="K93" s="1"/>
      <c r="L93" s="1"/>
      <c r="M93" s="1"/>
      <c r="N93" s="1"/>
    </row>
    <row r="94" spans="1:14" x14ac:dyDescent="0.25">
      <c r="A94" s="1" t="s">
        <v>203</v>
      </c>
      <c r="B94" s="180" t="s">
        <v>236</v>
      </c>
      <c r="C94" s="70" t="s">
        <v>254</v>
      </c>
      <c r="D94" s="180"/>
      <c r="E94" s="70" t="s">
        <v>202</v>
      </c>
      <c r="F94" s="180"/>
      <c r="G94" s="181" t="s">
        <v>309</v>
      </c>
      <c r="H94" s="1"/>
      <c r="I94" s="1"/>
      <c r="J94" s="1"/>
      <c r="K94" s="1"/>
      <c r="L94" s="1"/>
      <c r="M94" s="1"/>
      <c r="N94" s="1"/>
    </row>
    <row r="95" spans="1:14" x14ac:dyDescent="0.25">
      <c r="A95" s="1" t="s">
        <v>204</v>
      </c>
      <c r="B95" s="180" t="s">
        <v>237</v>
      </c>
      <c r="C95" s="70" t="s">
        <v>255</v>
      </c>
      <c r="D95" s="180"/>
      <c r="E95" s="70" t="s">
        <v>280</v>
      </c>
      <c r="F95" s="180"/>
      <c r="G95" s="181" t="s">
        <v>132</v>
      </c>
      <c r="H95" s="1"/>
      <c r="I95" s="1"/>
      <c r="J95" s="1"/>
      <c r="K95" s="1"/>
      <c r="L95" s="1"/>
      <c r="M95" s="1"/>
      <c r="N95" s="1"/>
    </row>
    <row r="96" spans="1:14" x14ac:dyDescent="0.25">
      <c r="A96" s="1" t="s">
        <v>205</v>
      </c>
      <c r="B96" s="180" t="s">
        <v>238</v>
      </c>
      <c r="C96" s="70" t="s">
        <v>256</v>
      </c>
      <c r="D96" s="180"/>
      <c r="E96" s="70" t="s">
        <v>115</v>
      </c>
      <c r="F96" s="180"/>
      <c r="G96" s="181" t="s">
        <v>311</v>
      </c>
      <c r="H96" s="1"/>
      <c r="I96" s="1"/>
      <c r="J96" s="1"/>
      <c r="K96" s="1"/>
      <c r="L96" s="1"/>
      <c r="M96" s="1"/>
      <c r="N96" s="1"/>
    </row>
    <row r="97" spans="1:14" x14ac:dyDescent="0.25">
      <c r="A97" s="1" t="s">
        <v>206</v>
      </c>
      <c r="B97" s="180"/>
      <c r="C97" s="70" t="s">
        <v>257</v>
      </c>
      <c r="D97" s="180"/>
      <c r="E97" s="70" t="s">
        <v>188</v>
      </c>
      <c r="F97" s="180"/>
      <c r="G97" s="181" t="s">
        <v>237</v>
      </c>
      <c r="H97" s="1"/>
      <c r="I97" s="1"/>
      <c r="J97" s="1"/>
      <c r="K97" s="1"/>
      <c r="L97" s="1"/>
      <c r="M97" s="1"/>
      <c r="N97" s="1"/>
    </row>
    <row r="98" spans="1:14" x14ac:dyDescent="0.25">
      <c r="A98" s="1" t="s">
        <v>207</v>
      </c>
      <c r="B98" s="180"/>
      <c r="C98" s="70"/>
      <c r="D98" s="180"/>
      <c r="E98" s="70" t="s">
        <v>199</v>
      </c>
      <c r="F98" s="180"/>
      <c r="G98" s="181" t="s">
        <v>314</v>
      </c>
      <c r="H98" s="1"/>
      <c r="I98" s="1"/>
      <c r="J98" s="1"/>
      <c r="K98" s="1"/>
      <c r="L98" s="1"/>
      <c r="M98" s="1"/>
      <c r="N98" s="1"/>
    </row>
    <row r="99" spans="1:14" x14ac:dyDescent="0.25">
      <c r="A99" s="1" t="s">
        <v>208</v>
      </c>
      <c r="B99" s="180"/>
      <c r="C99" s="70"/>
      <c r="D99" s="180"/>
      <c r="F99" s="180"/>
      <c r="G99" s="181" t="s">
        <v>316</v>
      </c>
      <c r="H99" s="1"/>
      <c r="I99" s="1"/>
      <c r="J99" s="1"/>
      <c r="K99" s="1"/>
      <c r="L99" s="1"/>
      <c r="M99" s="1"/>
      <c r="N99" s="1"/>
    </row>
    <row r="100" spans="1:14" x14ac:dyDescent="0.25">
      <c r="A100" s="1" t="s">
        <v>209</v>
      </c>
      <c r="B100" s="180"/>
      <c r="D100" s="180"/>
      <c r="F100" s="180"/>
      <c r="G100" s="181" t="s">
        <v>318</v>
      </c>
      <c r="H100" s="1"/>
      <c r="I100" s="1"/>
      <c r="J100" s="1"/>
      <c r="K100" s="1"/>
      <c r="L100" s="1"/>
      <c r="M100" s="1"/>
      <c r="N100" s="1"/>
    </row>
    <row r="101" spans="1:14" x14ac:dyDescent="0.25">
      <c r="A101" s="1" t="s">
        <v>210</v>
      </c>
      <c r="B101" s="180"/>
      <c r="D101" s="180"/>
      <c r="F101" s="180"/>
      <c r="G101" s="181" t="s">
        <v>320</v>
      </c>
      <c r="H101" s="1"/>
      <c r="I101" s="1"/>
      <c r="J101" s="1"/>
      <c r="K101" s="1"/>
      <c r="L101" s="1"/>
      <c r="M101" s="1"/>
      <c r="N101" s="1"/>
    </row>
    <row r="102" spans="1:14" x14ac:dyDescent="0.25">
      <c r="B102" s="180"/>
      <c r="D102" s="180"/>
      <c r="F102" s="180"/>
      <c r="G102" s="181" t="s">
        <v>322</v>
      </c>
      <c r="H102" s="1"/>
      <c r="I102" s="1"/>
      <c r="J102" s="1"/>
      <c r="K102" s="1"/>
      <c r="L102" s="1"/>
      <c r="M102" s="1"/>
      <c r="N102" s="1"/>
    </row>
    <row r="103" spans="1:14" x14ac:dyDescent="0.25">
      <c r="B103" s="180"/>
      <c r="D103" s="180"/>
      <c r="F103" s="180"/>
      <c r="G103" s="181" t="s">
        <v>323</v>
      </c>
      <c r="H103" s="1"/>
      <c r="I103" s="1"/>
      <c r="J103" s="1"/>
      <c r="K103" s="1"/>
      <c r="L103" s="1"/>
      <c r="M103" s="1"/>
      <c r="N103" s="1"/>
    </row>
    <row r="104" spans="1:14" x14ac:dyDescent="0.25">
      <c r="B104" s="180"/>
      <c r="D104" s="180"/>
      <c r="F104" s="180"/>
      <c r="G104" s="181" t="s">
        <v>325</v>
      </c>
      <c r="H104" s="1"/>
      <c r="I104" s="1"/>
      <c r="J104" s="1"/>
      <c r="K104" s="1"/>
      <c r="L104" s="1"/>
      <c r="M104" s="1"/>
      <c r="N104" s="1"/>
    </row>
    <row r="105" spans="1:14" x14ac:dyDescent="0.25">
      <c r="B105" s="180"/>
      <c r="D105" s="180"/>
      <c r="F105" s="180"/>
      <c r="G105" s="181" t="s">
        <v>328</v>
      </c>
      <c r="H105" s="1"/>
      <c r="I105" s="1"/>
      <c r="J105" s="1"/>
      <c r="K105" s="1"/>
      <c r="L105" s="1"/>
      <c r="M105" s="1"/>
      <c r="N105" s="1"/>
    </row>
    <row r="106" spans="1:14" x14ac:dyDescent="0.25">
      <c r="B106" s="180"/>
      <c r="D106" s="180"/>
      <c r="F106" s="180"/>
      <c r="G106" s="181" t="s">
        <v>329</v>
      </c>
      <c r="H106" s="1"/>
      <c r="I106" s="1"/>
      <c r="J106" s="1"/>
      <c r="K106" s="1"/>
      <c r="L106" s="1"/>
      <c r="M106" s="1"/>
      <c r="N106" s="1"/>
    </row>
    <row r="107" spans="1:14" x14ac:dyDescent="0.25">
      <c r="B107" s="180"/>
      <c r="D107" s="180"/>
      <c r="F107" s="180"/>
      <c r="G107" s="181" t="s">
        <v>330</v>
      </c>
      <c r="H107" s="1"/>
      <c r="I107" s="1"/>
      <c r="J107" s="1"/>
      <c r="K107" s="1"/>
      <c r="L107" s="1"/>
      <c r="M107" s="1"/>
      <c r="N107" s="1"/>
    </row>
    <row r="108" spans="1:14" x14ac:dyDescent="0.25">
      <c r="B108" s="180"/>
      <c r="D108" s="180"/>
      <c r="F108" s="180"/>
      <c r="G108" s="181" t="s">
        <v>332</v>
      </c>
      <c r="H108" s="1"/>
      <c r="I108" s="1"/>
      <c r="J108" s="1"/>
      <c r="K108" s="1"/>
      <c r="L108" s="1"/>
      <c r="M108" s="1"/>
      <c r="N108" s="1"/>
    </row>
    <row r="109" spans="1:14" x14ac:dyDescent="0.25">
      <c r="B109" s="180"/>
      <c r="D109" s="180"/>
      <c r="F109" s="180"/>
      <c r="G109" s="181" t="s">
        <v>333</v>
      </c>
      <c r="H109" s="1"/>
      <c r="I109" s="1"/>
      <c r="J109" s="1"/>
      <c r="K109" s="1"/>
      <c r="L109" s="1"/>
      <c r="M109" s="1"/>
      <c r="N109" s="1"/>
    </row>
    <row r="110" spans="1:14" x14ac:dyDescent="0.25">
      <c r="B110" s="180"/>
      <c r="D110" s="180"/>
      <c r="F110" s="180"/>
      <c r="G110" s="181" t="s">
        <v>115</v>
      </c>
      <c r="H110" s="1"/>
      <c r="I110" s="1"/>
      <c r="J110" s="1"/>
      <c r="K110" s="1"/>
      <c r="L110" s="1"/>
      <c r="M110" s="1"/>
      <c r="N110" s="1"/>
    </row>
    <row r="111" spans="1:14" x14ac:dyDescent="0.25">
      <c r="B111" s="180"/>
      <c r="D111" s="180"/>
      <c r="F111" s="180"/>
      <c r="G111" s="181" t="s">
        <v>334</v>
      </c>
      <c r="H111" s="1"/>
      <c r="I111" s="1"/>
      <c r="J111" s="1"/>
      <c r="K111" s="1"/>
      <c r="L111" s="1"/>
      <c r="M111" s="1"/>
      <c r="N111" s="1"/>
    </row>
    <row r="112" spans="1:14" x14ac:dyDescent="0.25">
      <c r="B112" s="180"/>
      <c r="D112" s="180"/>
      <c r="F112" s="180"/>
      <c r="G112" s="181" t="s">
        <v>336</v>
      </c>
      <c r="H112" s="1"/>
      <c r="I112" s="1"/>
      <c r="J112" s="1"/>
      <c r="K112" s="1"/>
      <c r="L112" s="1"/>
      <c r="M112" s="1"/>
      <c r="N112" s="1"/>
    </row>
    <row r="113" spans="2:14" x14ac:dyDescent="0.25">
      <c r="B113" s="180"/>
      <c r="D113" s="180"/>
      <c r="F113" s="180"/>
      <c r="G113" s="181" t="s">
        <v>253</v>
      </c>
      <c r="H113" s="1"/>
      <c r="I113" s="1"/>
      <c r="J113" s="1"/>
      <c r="K113" s="1"/>
      <c r="L113" s="1"/>
      <c r="M113" s="1"/>
      <c r="N113" s="1"/>
    </row>
    <row r="114" spans="2:14" x14ac:dyDescent="0.25">
      <c r="B114" s="180"/>
      <c r="D114" s="180"/>
      <c r="F114" s="180"/>
      <c r="G114" s="181" t="s">
        <v>337</v>
      </c>
      <c r="H114" s="1"/>
      <c r="I114" s="1"/>
      <c r="J114" s="1"/>
      <c r="K114" s="1"/>
      <c r="L114" s="1"/>
      <c r="M114" s="1"/>
      <c r="N114" s="1"/>
    </row>
    <row r="115" spans="2:14" x14ac:dyDescent="0.25">
      <c r="B115" s="180"/>
      <c r="D115" s="180"/>
      <c r="F115" s="180"/>
      <c r="G115" s="181" t="s">
        <v>339</v>
      </c>
      <c r="H115" s="1"/>
      <c r="I115" s="1"/>
      <c r="J115" s="1"/>
      <c r="K115" s="1"/>
      <c r="L115" s="1"/>
      <c r="M115" s="1"/>
      <c r="N115" s="1"/>
    </row>
    <row r="116" spans="2:14" x14ac:dyDescent="0.25">
      <c r="B116" s="180"/>
      <c r="D116" s="180"/>
      <c r="F116" s="180"/>
      <c r="G116" s="181" t="s">
        <v>341</v>
      </c>
      <c r="H116" s="1"/>
      <c r="I116" s="1"/>
      <c r="J116" s="1"/>
      <c r="K116" s="1"/>
      <c r="L116" s="1"/>
      <c r="M116" s="1"/>
      <c r="N116" s="1"/>
    </row>
    <row r="117" spans="2:14" x14ac:dyDescent="0.25">
      <c r="B117" s="180"/>
      <c r="D117" s="180"/>
      <c r="F117" s="180"/>
      <c r="G117" s="181" t="s">
        <v>201</v>
      </c>
      <c r="H117" s="1"/>
      <c r="I117" s="1"/>
      <c r="J117" s="1"/>
      <c r="K117" s="1"/>
      <c r="L117" s="1"/>
      <c r="M117" s="1"/>
      <c r="N117" s="1"/>
    </row>
    <row r="118" spans="2:14" x14ac:dyDescent="0.25">
      <c r="B118" s="180"/>
      <c r="D118" s="180"/>
      <c r="F118" s="180"/>
      <c r="G118" s="181" t="s">
        <v>342</v>
      </c>
      <c r="H118" s="1"/>
      <c r="I118" s="1"/>
      <c r="J118" s="1"/>
      <c r="K118" s="1"/>
      <c r="L118" s="1"/>
      <c r="M118" s="1"/>
      <c r="N118" s="1"/>
    </row>
    <row r="119" spans="2:14" x14ac:dyDescent="0.25">
      <c r="B119" s="180"/>
      <c r="D119" s="180"/>
      <c r="F119" s="180"/>
      <c r="G119" s="181" t="s">
        <v>343</v>
      </c>
      <c r="H119" s="1"/>
      <c r="I119" s="1"/>
      <c r="J119" s="1"/>
      <c r="K119" s="1"/>
      <c r="L119" s="1"/>
      <c r="M119" s="1"/>
      <c r="N119" s="1"/>
    </row>
    <row r="120" spans="2:14" x14ac:dyDescent="0.25">
      <c r="B120" s="180"/>
      <c r="D120" s="180"/>
      <c r="F120" s="180"/>
      <c r="G120" s="181" t="s">
        <v>344</v>
      </c>
      <c r="H120" s="1"/>
      <c r="I120" s="1"/>
      <c r="J120" s="1"/>
      <c r="K120" s="1"/>
      <c r="L120" s="1"/>
      <c r="M120" s="1"/>
      <c r="N120" s="1"/>
    </row>
    <row r="121" spans="2:14" x14ac:dyDescent="0.25">
      <c r="B121" s="180"/>
      <c r="D121" s="180"/>
      <c r="F121" s="180"/>
      <c r="G121" s="181" t="s">
        <v>345</v>
      </c>
      <c r="H121" s="1"/>
      <c r="I121" s="1"/>
      <c r="J121" s="1"/>
      <c r="K121" s="1"/>
      <c r="L121" s="1"/>
      <c r="M121" s="1"/>
      <c r="N121" s="1"/>
    </row>
    <row r="122" spans="2:14" x14ac:dyDescent="0.25">
      <c r="B122" s="180"/>
      <c r="D122" s="180"/>
      <c r="F122" s="180"/>
      <c r="G122" s="181" t="s">
        <v>246</v>
      </c>
      <c r="H122" s="1"/>
      <c r="I122" s="1"/>
      <c r="J122" s="1"/>
      <c r="K122" s="1"/>
      <c r="L122" s="1"/>
      <c r="M122" s="1"/>
      <c r="N122" s="1"/>
    </row>
    <row r="123" spans="2:14" x14ac:dyDescent="0.25">
      <c r="B123" s="180"/>
      <c r="D123" s="180"/>
      <c r="F123" s="180"/>
      <c r="G123" s="181" t="s">
        <v>348</v>
      </c>
      <c r="H123" s="1"/>
      <c r="I123" s="1"/>
      <c r="J123" s="1"/>
      <c r="K123" s="1"/>
      <c r="L123" s="1"/>
      <c r="M123" s="1"/>
      <c r="N123" s="1"/>
    </row>
    <row r="124" spans="2:14" x14ac:dyDescent="0.25">
      <c r="B124" s="180"/>
      <c r="D124" s="180"/>
      <c r="F124" s="180"/>
      <c r="G124" s="181" t="s">
        <v>349</v>
      </c>
      <c r="H124" s="1"/>
      <c r="I124" s="1"/>
      <c r="J124" s="1"/>
      <c r="K124" s="1"/>
      <c r="L124" s="1"/>
      <c r="M124" s="1"/>
      <c r="N124" s="1"/>
    </row>
    <row r="125" spans="2:14" x14ac:dyDescent="0.25">
      <c r="B125" s="180"/>
      <c r="D125" s="180"/>
      <c r="F125" s="180"/>
      <c r="G125" s="181" t="s">
        <v>350</v>
      </c>
      <c r="H125" s="1"/>
      <c r="I125" s="1"/>
      <c r="J125" s="1"/>
      <c r="K125" s="1"/>
      <c r="L125" s="1"/>
      <c r="M125" s="1"/>
      <c r="N125" s="1"/>
    </row>
    <row r="126" spans="2:14" x14ac:dyDescent="0.25">
      <c r="B126" s="180"/>
      <c r="D126" s="180"/>
      <c r="F126" s="180"/>
      <c r="G126" s="181" t="s">
        <v>66</v>
      </c>
      <c r="H126" s="1"/>
      <c r="I126" s="1"/>
      <c r="J126" s="1"/>
      <c r="K126" s="1"/>
      <c r="L126" s="1"/>
      <c r="M126" s="1"/>
      <c r="N126" s="1"/>
    </row>
    <row r="127" spans="2:14" x14ac:dyDescent="0.25">
      <c r="B127" s="180"/>
      <c r="D127" s="180"/>
      <c r="F127" s="180"/>
      <c r="G127" s="181" t="s">
        <v>204</v>
      </c>
      <c r="H127" s="1"/>
      <c r="I127" s="1"/>
      <c r="J127" s="1"/>
      <c r="K127" s="1"/>
      <c r="L127" s="1"/>
      <c r="M127" s="1"/>
      <c r="N127" s="1"/>
    </row>
    <row r="128" spans="2:14" x14ac:dyDescent="0.25">
      <c r="B128" s="180"/>
      <c r="D128" s="180"/>
      <c r="F128" s="180"/>
      <c r="G128" s="181" t="s">
        <v>355</v>
      </c>
      <c r="H128" s="1"/>
      <c r="I128" s="1"/>
      <c r="J128" s="1"/>
      <c r="K128" s="1"/>
      <c r="L128" s="1"/>
      <c r="M128" s="1"/>
      <c r="N128" s="1"/>
    </row>
    <row r="129" spans="1:14" x14ac:dyDescent="0.25">
      <c r="A129" s="105"/>
      <c r="B129" s="182"/>
      <c r="C129" s="105"/>
      <c r="D129" s="182"/>
      <c r="E129" s="105"/>
      <c r="F129" s="182"/>
      <c r="G129" s="183" t="s">
        <v>356</v>
      </c>
      <c r="H129" s="105"/>
      <c r="I129" s="1"/>
      <c r="J129" s="1"/>
      <c r="K129" s="1"/>
      <c r="L129" s="1"/>
      <c r="M129" s="1"/>
      <c r="N129" s="1"/>
    </row>
    <row r="130" spans="1:14" x14ac:dyDescent="0.25">
      <c r="A130" s="1">
        <v>24</v>
      </c>
      <c r="B130">
        <v>19</v>
      </c>
      <c r="C130" s="70">
        <v>20</v>
      </c>
      <c r="D130" s="70">
        <v>3</v>
      </c>
      <c r="E130" s="70">
        <v>21</v>
      </c>
      <c r="F130" s="70">
        <v>12</v>
      </c>
      <c r="G130" s="70">
        <v>52</v>
      </c>
      <c r="H130" s="1"/>
      <c r="I130" s="1"/>
      <c r="J130" s="70"/>
      <c r="K130" s="1"/>
      <c r="L130" s="1"/>
      <c r="M130" s="1"/>
      <c r="N130" s="70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84"/>
      <c r="K134" s="184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84"/>
      <c r="K135" s="184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84"/>
      <c r="K136" s="184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84"/>
      <c r="K137" s="184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84"/>
      <c r="K138" s="184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84"/>
      <c r="K139" s="184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84"/>
      <c r="K140" s="184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84"/>
      <c r="K141" s="184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2"/>
  <sheetViews>
    <sheetView topLeftCell="A22" workbookViewId="0">
      <selection activeCell="G38" sqref="G38"/>
    </sheetView>
  </sheetViews>
  <sheetFormatPr defaultRowHeight="15" x14ac:dyDescent="0.25"/>
  <cols>
    <col min="9" max="9" width="9.5703125" bestFit="1" customWidth="1"/>
  </cols>
  <sheetData>
    <row r="2" spans="1:11" x14ac:dyDescent="0.25">
      <c r="A2" t="s">
        <v>0</v>
      </c>
      <c r="B2">
        <v>2013</v>
      </c>
      <c r="E2" s="68">
        <v>2015</v>
      </c>
    </row>
    <row r="3" spans="1:11" x14ac:dyDescent="0.25">
      <c r="B3" t="s">
        <v>1</v>
      </c>
      <c r="C3" t="s">
        <v>436</v>
      </c>
      <c r="D3" t="s">
        <v>3</v>
      </c>
      <c r="E3" s="68" t="s">
        <v>1</v>
      </c>
      <c r="F3" t="s">
        <v>436</v>
      </c>
      <c r="G3" t="s">
        <v>3</v>
      </c>
      <c r="I3" s="68" t="s">
        <v>421</v>
      </c>
    </row>
    <row r="4" spans="1:11" x14ac:dyDescent="0.25">
      <c r="E4" s="68"/>
      <c r="I4" s="68"/>
    </row>
    <row r="5" spans="1:11" x14ac:dyDescent="0.25">
      <c r="A5" t="s">
        <v>5</v>
      </c>
      <c r="B5">
        <v>7</v>
      </c>
      <c r="C5">
        <v>7</v>
      </c>
      <c r="D5">
        <v>12</v>
      </c>
      <c r="E5" s="68">
        <v>6</v>
      </c>
      <c r="F5">
        <v>4</v>
      </c>
      <c r="G5">
        <v>11</v>
      </c>
      <c r="I5" s="175">
        <f>(F5-C5)/C5</f>
        <v>-0.42857142857142855</v>
      </c>
      <c r="J5" s="66">
        <f>(G5-D5)/D5</f>
        <v>-8.3333333333333329E-2</v>
      </c>
    </row>
    <row r="6" spans="1:11" x14ac:dyDescent="0.25">
      <c r="A6" t="s">
        <v>6</v>
      </c>
      <c r="B6">
        <v>2</v>
      </c>
      <c r="C6">
        <v>20</v>
      </c>
      <c r="D6">
        <v>12</v>
      </c>
      <c r="E6" s="68">
        <v>2</v>
      </c>
      <c r="F6">
        <v>15</v>
      </c>
      <c r="G6">
        <v>11</v>
      </c>
      <c r="I6" s="175">
        <f t="shared" ref="I6:J12" si="0">(F6-C6)/C6</f>
        <v>-0.25</v>
      </c>
      <c r="J6" s="66">
        <f t="shared" si="0"/>
        <v>-8.3333333333333329E-2</v>
      </c>
    </row>
    <row r="7" spans="1:11" x14ac:dyDescent="0.25">
      <c r="A7" t="s">
        <v>7</v>
      </c>
      <c r="B7">
        <v>3</v>
      </c>
      <c r="C7">
        <v>15</v>
      </c>
      <c r="D7">
        <v>11</v>
      </c>
      <c r="E7" s="68">
        <v>3</v>
      </c>
      <c r="F7">
        <v>9</v>
      </c>
      <c r="G7">
        <v>10</v>
      </c>
      <c r="I7" s="175">
        <f t="shared" si="0"/>
        <v>-0.4</v>
      </c>
      <c r="J7" s="66">
        <f t="shared" si="0"/>
        <v>-9.0909090909090912E-2</v>
      </c>
    </row>
    <row r="8" spans="1:11" x14ac:dyDescent="0.25">
      <c r="A8" t="s">
        <v>8</v>
      </c>
      <c r="B8">
        <v>6</v>
      </c>
      <c r="C8">
        <v>8</v>
      </c>
      <c r="D8">
        <v>2</v>
      </c>
      <c r="E8" s="68">
        <v>7</v>
      </c>
      <c r="F8">
        <v>9</v>
      </c>
      <c r="G8">
        <v>4</v>
      </c>
      <c r="I8" s="175">
        <f t="shared" si="0"/>
        <v>0.125</v>
      </c>
      <c r="J8" s="66">
        <f t="shared" si="0"/>
        <v>1</v>
      </c>
    </row>
    <row r="9" spans="1:11" x14ac:dyDescent="0.25">
      <c r="A9" t="s">
        <v>9</v>
      </c>
      <c r="B9">
        <v>4</v>
      </c>
      <c r="C9">
        <v>11</v>
      </c>
      <c r="D9">
        <v>13</v>
      </c>
      <c r="E9" s="68">
        <v>4</v>
      </c>
      <c r="F9">
        <v>9</v>
      </c>
      <c r="G9">
        <v>10</v>
      </c>
      <c r="I9" s="175">
        <f t="shared" si="0"/>
        <v>-0.18181818181818182</v>
      </c>
      <c r="J9" s="66">
        <f t="shared" si="0"/>
        <v>-0.23076923076923078</v>
      </c>
    </row>
    <row r="10" spans="1:11" x14ac:dyDescent="0.25">
      <c r="A10" t="s">
        <v>10</v>
      </c>
      <c r="B10">
        <v>5</v>
      </c>
      <c r="C10">
        <v>9</v>
      </c>
      <c r="D10">
        <v>6</v>
      </c>
      <c r="E10" s="68">
        <v>5</v>
      </c>
      <c r="F10">
        <v>11</v>
      </c>
      <c r="G10">
        <v>6</v>
      </c>
      <c r="I10" s="175">
        <f t="shared" si="0"/>
        <v>0.22222222222222221</v>
      </c>
      <c r="J10" s="66">
        <f t="shared" si="0"/>
        <v>0</v>
      </c>
    </row>
    <row r="11" spans="1:11" ht="15.75" thickBot="1" x14ac:dyDescent="0.3">
      <c r="A11" s="8" t="s">
        <v>11</v>
      </c>
      <c r="B11" s="8">
        <v>1</v>
      </c>
      <c r="C11" s="8">
        <v>42</v>
      </c>
      <c r="D11" s="8">
        <v>2</v>
      </c>
      <c r="E11" s="100">
        <v>1</v>
      </c>
      <c r="F11" s="8">
        <v>48</v>
      </c>
      <c r="G11" s="8">
        <v>2</v>
      </c>
      <c r="H11" s="1"/>
      <c r="I11" s="176">
        <f t="shared" si="0"/>
        <v>0.14285714285714285</v>
      </c>
      <c r="J11" s="66">
        <f t="shared" si="0"/>
        <v>0</v>
      </c>
    </row>
    <row r="12" spans="1:11" x14ac:dyDescent="0.25">
      <c r="A12" t="s">
        <v>15</v>
      </c>
      <c r="B12" t="s">
        <v>14</v>
      </c>
      <c r="C12">
        <v>54</v>
      </c>
      <c r="D12">
        <v>59</v>
      </c>
      <c r="E12" s="68" t="s">
        <v>14</v>
      </c>
      <c r="F12">
        <v>53</v>
      </c>
      <c r="G12">
        <v>54</v>
      </c>
      <c r="I12" s="175">
        <f t="shared" si="0"/>
        <v>-1.8518518518518517E-2</v>
      </c>
      <c r="J12" s="66">
        <f t="shared" si="0"/>
        <v>-8.4745762711864403E-2</v>
      </c>
      <c r="K12" s="17"/>
    </row>
    <row r="13" spans="1:11" x14ac:dyDescent="0.25">
      <c r="A13" t="s">
        <v>12</v>
      </c>
      <c r="I13" s="175"/>
      <c r="K13" s="17"/>
    </row>
    <row r="14" spans="1:11" x14ac:dyDescent="0.25">
      <c r="I14" s="175"/>
      <c r="K14" s="17"/>
    </row>
    <row r="15" spans="1:11" x14ac:dyDescent="0.25">
      <c r="I15" s="175"/>
      <c r="K15" s="17"/>
    </row>
    <row r="16" spans="1:11" x14ac:dyDescent="0.25">
      <c r="A16" t="s">
        <v>140</v>
      </c>
      <c r="B16">
        <v>2013</v>
      </c>
      <c r="D16" s="68">
        <v>2015</v>
      </c>
      <c r="I16" s="175"/>
      <c r="K16" s="17"/>
    </row>
    <row r="17" spans="1:11" x14ac:dyDescent="0.25">
      <c r="B17" t="s">
        <v>1</v>
      </c>
      <c r="C17" t="s">
        <v>67</v>
      </c>
      <c r="D17" s="68" t="s">
        <v>1</v>
      </c>
      <c r="E17" t="s">
        <v>436</v>
      </c>
      <c r="I17" s="175" t="s">
        <v>421</v>
      </c>
      <c r="K17" s="17"/>
    </row>
    <row r="18" spans="1:11" x14ac:dyDescent="0.25">
      <c r="A18" t="s">
        <v>40</v>
      </c>
      <c r="B18">
        <v>3</v>
      </c>
      <c r="C18">
        <v>12</v>
      </c>
      <c r="D18" s="68">
        <v>3</v>
      </c>
      <c r="E18">
        <v>7</v>
      </c>
      <c r="I18" s="175">
        <f>(E18-C18)/C18</f>
        <v>-0.41666666666666669</v>
      </c>
      <c r="K18" s="17"/>
    </row>
    <row r="19" spans="1:11" x14ac:dyDescent="0.25">
      <c r="A19" t="s">
        <v>74</v>
      </c>
      <c r="B19">
        <v>4</v>
      </c>
      <c r="C19">
        <v>7</v>
      </c>
      <c r="D19" s="68">
        <v>5</v>
      </c>
      <c r="E19">
        <v>4</v>
      </c>
      <c r="I19" s="175">
        <f t="shared" ref="I19:I24" si="1">(E19-C19)/C19</f>
        <v>-0.42857142857142855</v>
      </c>
    </row>
    <row r="20" spans="1:11" x14ac:dyDescent="0.25">
      <c r="A20" t="s">
        <v>20</v>
      </c>
      <c r="B20">
        <v>3</v>
      </c>
      <c r="C20">
        <v>12</v>
      </c>
      <c r="D20" s="68">
        <v>5</v>
      </c>
      <c r="E20">
        <v>4</v>
      </c>
      <c r="I20" s="175">
        <f t="shared" si="1"/>
        <v>-0.66666666666666663</v>
      </c>
    </row>
    <row r="21" spans="1:11" x14ac:dyDescent="0.25">
      <c r="A21" t="s">
        <v>70</v>
      </c>
      <c r="B21">
        <v>2</v>
      </c>
      <c r="C21">
        <v>15</v>
      </c>
      <c r="D21" s="68">
        <v>2</v>
      </c>
      <c r="E21">
        <v>11</v>
      </c>
      <c r="I21" s="175">
        <f t="shared" si="1"/>
        <v>-0.26666666666666666</v>
      </c>
    </row>
    <row r="22" spans="1:11" x14ac:dyDescent="0.25">
      <c r="A22" t="s">
        <v>71</v>
      </c>
      <c r="B22">
        <v>5</v>
      </c>
      <c r="C22">
        <v>6</v>
      </c>
      <c r="D22" s="68">
        <v>3</v>
      </c>
      <c r="E22">
        <v>7</v>
      </c>
      <c r="I22" s="175">
        <f t="shared" si="1"/>
        <v>0.16666666666666666</v>
      </c>
    </row>
    <row r="23" spans="1:11" x14ac:dyDescent="0.25">
      <c r="A23" t="s">
        <v>21</v>
      </c>
      <c r="B23">
        <v>5</v>
      </c>
      <c r="C23">
        <v>6</v>
      </c>
      <c r="D23" s="68">
        <v>4</v>
      </c>
      <c r="E23">
        <v>5</v>
      </c>
      <c r="I23" s="175">
        <f t="shared" si="1"/>
        <v>-0.16666666666666666</v>
      </c>
    </row>
    <row r="24" spans="1:11" ht="15.75" thickBot="1" x14ac:dyDescent="0.3">
      <c r="A24" s="8" t="s">
        <v>424</v>
      </c>
      <c r="B24" s="8">
        <v>1</v>
      </c>
      <c r="C24" s="8">
        <v>37</v>
      </c>
      <c r="D24" s="100">
        <v>1</v>
      </c>
      <c r="E24" s="8">
        <v>45</v>
      </c>
      <c r="I24" s="176">
        <f t="shared" si="1"/>
        <v>0.21621621621621623</v>
      </c>
    </row>
    <row r="25" spans="1:11" x14ac:dyDescent="0.25">
      <c r="A25" t="s">
        <v>15</v>
      </c>
      <c r="B25" t="s">
        <v>14</v>
      </c>
      <c r="C25">
        <v>54</v>
      </c>
      <c r="D25" s="68" t="s">
        <v>14</v>
      </c>
      <c r="E25">
        <v>53</v>
      </c>
      <c r="I25" s="175">
        <f>(E25-C25)/C25</f>
        <v>-1.8518518518518517E-2</v>
      </c>
      <c r="K25" s="17"/>
    </row>
    <row r="26" spans="1:11" x14ac:dyDescent="0.25">
      <c r="A26" t="s">
        <v>12</v>
      </c>
      <c r="I26" s="175"/>
      <c r="K26" s="17"/>
    </row>
    <row r="27" spans="1:11" x14ac:dyDescent="0.25">
      <c r="I27" s="68"/>
      <c r="K27" s="17"/>
    </row>
    <row r="28" spans="1:11" x14ac:dyDescent="0.25">
      <c r="I28" s="175"/>
      <c r="K28" s="17"/>
    </row>
    <row r="29" spans="1:11" x14ac:dyDescent="0.25">
      <c r="A29" t="s">
        <v>437</v>
      </c>
      <c r="B29">
        <v>2013</v>
      </c>
      <c r="D29" s="68">
        <v>2015</v>
      </c>
      <c r="I29" s="175"/>
      <c r="K29" s="17"/>
    </row>
    <row r="30" spans="1:11" x14ac:dyDescent="0.25">
      <c r="B30" t="s">
        <v>1</v>
      </c>
      <c r="C30" t="s">
        <v>75</v>
      </c>
      <c r="D30" s="68" t="s">
        <v>1</v>
      </c>
      <c r="E30" t="s">
        <v>75</v>
      </c>
      <c r="I30" s="175" t="s">
        <v>421</v>
      </c>
      <c r="K30" s="17"/>
    </row>
    <row r="31" spans="1:11" x14ac:dyDescent="0.25">
      <c r="A31" t="s">
        <v>76</v>
      </c>
      <c r="B31">
        <v>3</v>
      </c>
      <c r="C31">
        <v>13</v>
      </c>
      <c r="D31" s="68">
        <v>2</v>
      </c>
      <c r="E31">
        <v>17</v>
      </c>
      <c r="I31" s="175">
        <f>(E31-C31)/C31</f>
        <v>0.30769230769230771</v>
      </c>
      <c r="K31" s="17"/>
    </row>
    <row r="32" spans="1:11" x14ac:dyDescent="0.25">
      <c r="A32" t="s">
        <v>77</v>
      </c>
      <c r="B32">
        <v>1</v>
      </c>
      <c r="C32">
        <v>19</v>
      </c>
      <c r="D32" s="68">
        <v>3</v>
      </c>
      <c r="E32">
        <v>16</v>
      </c>
      <c r="I32" s="175">
        <f t="shared" ref="I32:I33" si="2">(E32-C32)/C32</f>
        <v>-0.15789473684210525</v>
      </c>
    </row>
    <row r="33" spans="1:13" ht="15.75" thickBot="1" x14ac:dyDescent="0.3">
      <c r="A33" s="8" t="s">
        <v>78</v>
      </c>
      <c r="B33" s="8">
        <v>2</v>
      </c>
      <c r="C33" s="8">
        <v>16</v>
      </c>
      <c r="D33" s="100">
        <v>1</v>
      </c>
      <c r="E33" s="8">
        <v>18</v>
      </c>
      <c r="I33" s="176">
        <f t="shared" si="2"/>
        <v>0.125</v>
      </c>
    </row>
    <row r="34" spans="1:13" x14ac:dyDescent="0.25">
      <c r="A34" t="s">
        <v>15</v>
      </c>
      <c r="B34" t="s">
        <v>14</v>
      </c>
      <c r="C34">
        <v>59</v>
      </c>
      <c r="D34" s="68" t="s">
        <v>14</v>
      </c>
      <c r="E34">
        <v>54</v>
      </c>
      <c r="I34" s="175">
        <f>(E34-C34)/C34</f>
        <v>-8.4745762711864403E-2</v>
      </c>
    </row>
    <row r="35" spans="1:13" x14ac:dyDescent="0.25">
      <c r="A35" t="s">
        <v>12</v>
      </c>
    </row>
    <row r="37" spans="1:13" x14ac:dyDescent="0.25">
      <c r="A37" t="s">
        <v>438</v>
      </c>
    </row>
    <row r="39" spans="1:13" x14ac:dyDescent="0.25">
      <c r="A39" s="99" t="s">
        <v>265</v>
      </c>
      <c r="B39" s="99" t="s">
        <v>444</v>
      </c>
      <c r="C39" s="99" t="s">
        <v>445</v>
      </c>
      <c r="D39" s="110" t="s">
        <v>263</v>
      </c>
      <c r="E39" s="110" t="s">
        <v>271</v>
      </c>
      <c r="F39" s="110" t="s">
        <v>446</v>
      </c>
      <c r="G39" s="109" t="s">
        <v>447</v>
      </c>
      <c r="H39" s="1"/>
      <c r="I39" s="1"/>
      <c r="J39" s="1"/>
      <c r="K39" s="1"/>
      <c r="L39" s="1"/>
      <c r="M39" s="1"/>
    </row>
    <row r="40" spans="1:13" x14ac:dyDescent="0.25">
      <c r="A40" s="98" t="s">
        <v>211</v>
      </c>
      <c r="B40" s="98" t="s">
        <v>214</v>
      </c>
      <c r="C40" s="108" t="s">
        <v>242</v>
      </c>
      <c r="D40" s="98" t="s">
        <v>222</v>
      </c>
      <c r="E40" s="108" t="s">
        <v>267</v>
      </c>
      <c r="F40" s="98" t="s">
        <v>214</v>
      </c>
      <c r="G40" s="70" t="s">
        <v>227</v>
      </c>
      <c r="H40" s="1"/>
      <c r="I40" s="1"/>
      <c r="J40" s="1"/>
      <c r="K40" s="1"/>
      <c r="L40" s="1"/>
      <c r="M40" s="1"/>
    </row>
    <row r="41" spans="1:13" x14ac:dyDescent="0.25">
      <c r="A41" s="98" t="s">
        <v>212</v>
      </c>
      <c r="B41" s="98" t="s">
        <v>217</v>
      </c>
      <c r="C41" s="108" t="s">
        <v>214</v>
      </c>
      <c r="D41" s="98" t="s">
        <v>259</v>
      </c>
      <c r="E41" s="108" t="s">
        <v>227</v>
      </c>
      <c r="F41" s="98" t="s">
        <v>259</v>
      </c>
      <c r="G41" t="s">
        <v>242</v>
      </c>
      <c r="K41" s="17"/>
    </row>
    <row r="42" spans="1:13" x14ac:dyDescent="0.25">
      <c r="A42" s="98" t="s">
        <v>213</v>
      </c>
      <c r="B42" s="98" t="s">
        <v>218</v>
      </c>
      <c r="C42" s="108" t="s">
        <v>217</v>
      </c>
      <c r="D42" s="98" t="s">
        <v>228</v>
      </c>
      <c r="E42" s="108" t="s">
        <v>272</v>
      </c>
      <c r="F42" s="98" t="s">
        <v>286</v>
      </c>
      <c r="G42" t="s">
        <v>288</v>
      </c>
      <c r="K42" s="17"/>
    </row>
    <row r="43" spans="1:13" x14ac:dyDescent="0.25">
      <c r="A43" s="98" t="s">
        <v>214</v>
      </c>
      <c r="B43" s="98" t="s">
        <v>221</v>
      </c>
      <c r="C43" s="108" t="s">
        <v>233</v>
      </c>
      <c r="D43" s="98" t="s">
        <v>224</v>
      </c>
      <c r="E43" s="108" t="s">
        <v>222</v>
      </c>
      <c r="F43" s="98" t="s">
        <v>217</v>
      </c>
      <c r="G43" t="s">
        <v>214</v>
      </c>
      <c r="K43" s="17"/>
    </row>
    <row r="44" spans="1:13" x14ac:dyDescent="0.25">
      <c r="A44" s="98"/>
      <c r="B44" s="98" t="s">
        <v>222</v>
      </c>
      <c r="C44" s="108" t="s">
        <v>218</v>
      </c>
      <c r="D44" s="108" t="s">
        <v>242</v>
      </c>
      <c r="E44" s="108" t="s">
        <v>278</v>
      </c>
      <c r="F44" s="98" t="s">
        <v>218</v>
      </c>
      <c r="G44" t="s">
        <v>290</v>
      </c>
      <c r="K44" s="17"/>
    </row>
    <row r="45" spans="1:13" x14ac:dyDescent="0.25">
      <c r="A45" s="98"/>
      <c r="B45" s="98" t="s">
        <v>223</v>
      </c>
      <c r="C45" s="108" t="s">
        <v>222</v>
      </c>
      <c r="D45" s="108" t="s">
        <v>214</v>
      </c>
      <c r="E45" s="108" t="s">
        <v>224</v>
      </c>
      <c r="F45" s="98" t="s">
        <v>224</v>
      </c>
      <c r="G45" t="s">
        <v>233</v>
      </c>
      <c r="K45" s="17"/>
    </row>
    <row r="46" spans="1:13" x14ac:dyDescent="0.25">
      <c r="A46" s="98"/>
      <c r="B46" s="98" t="s">
        <v>224</v>
      </c>
      <c r="C46" s="108" t="s">
        <v>247</v>
      </c>
      <c r="D46" s="108" t="s">
        <v>266</v>
      </c>
      <c r="E46" s="108" t="s">
        <v>214</v>
      </c>
      <c r="F46" s="98" t="s">
        <v>287</v>
      </c>
      <c r="G46" t="s">
        <v>218</v>
      </c>
    </row>
    <row r="47" spans="1:13" x14ac:dyDescent="0.25">
      <c r="A47" s="98"/>
      <c r="B47" s="98" t="s">
        <v>227</v>
      </c>
      <c r="C47" s="108" t="s">
        <v>229</v>
      </c>
      <c r="D47" s="108" t="s">
        <v>267</v>
      </c>
      <c r="E47" s="108" t="s">
        <v>266</v>
      </c>
      <c r="F47" s="98" t="s">
        <v>231</v>
      </c>
      <c r="G47" t="s">
        <v>259</v>
      </c>
    </row>
    <row r="48" spans="1:13" x14ac:dyDescent="0.25">
      <c r="A48" s="98"/>
      <c r="B48" s="98" t="s">
        <v>228</v>
      </c>
      <c r="C48" s="108" t="s">
        <v>258</v>
      </c>
      <c r="D48" s="108" t="s">
        <v>268</v>
      </c>
      <c r="E48" s="108" t="s">
        <v>213</v>
      </c>
      <c r="F48" s="98" t="s">
        <v>229</v>
      </c>
      <c r="G48" t="s">
        <v>222</v>
      </c>
    </row>
    <row r="49" spans="1:7" x14ac:dyDescent="0.25">
      <c r="A49" s="98"/>
      <c r="B49" s="98" t="s">
        <v>229</v>
      </c>
      <c r="C49" s="108"/>
      <c r="D49" s="98"/>
      <c r="E49" s="98"/>
      <c r="F49" s="98" t="s">
        <v>266</v>
      </c>
      <c r="G49" t="s">
        <v>292</v>
      </c>
    </row>
    <row r="50" spans="1:7" x14ac:dyDescent="0.25">
      <c r="A50" s="98"/>
      <c r="B50" s="98" t="s">
        <v>231</v>
      </c>
      <c r="C50" s="98"/>
      <c r="D50" s="98"/>
      <c r="E50" s="98"/>
      <c r="F50" s="98" t="s">
        <v>222</v>
      </c>
      <c r="G50" t="s">
        <v>287</v>
      </c>
    </row>
    <row r="51" spans="1:7" x14ac:dyDescent="0.25">
      <c r="A51" s="98"/>
      <c r="B51" s="98" t="s">
        <v>233</v>
      </c>
      <c r="C51" s="98"/>
      <c r="D51" s="98"/>
      <c r="E51" s="98"/>
      <c r="F51" s="98"/>
      <c r="G51" t="s">
        <v>293</v>
      </c>
    </row>
    <row r="52" spans="1:7" x14ac:dyDescent="0.25">
      <c r="A52" s="98"/>
      <c r="B52" s="98" t="s">
        <v>213</v>
      </c>
      <c r="C52" s="98"/>
      <c r="D52" s="98"/>
      <c r="E52" s="98"/>
      <c r="F52" s="98"/>
      <c r="G52" t="s">
        <v>294</v>
      </c>
    </row>
    <row r="53" spans="1:7" x14ac:dyDescent="0.25">
      <c r="A53" s="98"/>
      <c r="B53" s="98" t="s">
        <v>239</v>
      </c>
      <c r="C53" s="98"/>
      <c r="D53" s="98"/>
      <c r="E53" s="98"/>
      <c r="F53" s="98"/>
      <c r="G53" t="s">
        <v>297</v>
      </c>
    </row>
    <row r="54" spans="1:7" x14ac:dyDescent="0.25">
      <c r="A54" s="98"/>
      <c r="B54" s="98" t="s">
        <v>240</v>
      </c>
      <c r="C54" s="98"/>
      <c r="D54" s="98"/>
      <c r="E54" s="98"/>
      <c r="F54" s="98"/>
      <c r="G54" t="s">
        <v>300</v>
      </c>
    </row>
    <row r="55" spans="1:7" x14ac:dyDescent="0.25">
      <c r="A55" s="98"/>
      <c r="B55" s="98"/>
      <c r="C55" s="98"/>
      <c r="D55" s="98"/>
      <c r="E55" s="98"/>
      <c r="F55" s="98"/>
      <c r="G55" t="s">
        <v>258</v>
      </c>
    </row>
    <row r="56" spans="1:7" x14ac:dyDescent="0.25">
      <c r="A56" s="98"/>
      <c r="B56" s="98"/>
      <c r="C56" s="98"/>
      <c r="D56" s="98"/>
      <c r="E56" s="98"/>
      <c r="F56" s="98"/>
      <c r="G56" t="s">
        <v>303</v>
      </c>
    </row>
    <row r="57" spans="1:7" x14ac:dyDescent="0.25">
      <c r="A57" s="98"/>
      <c r="B57" s="98"/>
      <c r="C57" s="98"/>
      <c r="D57" s="98"/>
      <c r="E57" s="98"/>
      <c r="F57" s="98"/>
      <c r="G57" t="s">
        <v>310</v>
      </c>
    </row>
    <row r="58" spans="1:7" x14ac:dyDescent="0.25">
      <c r="A58" s="98"/>
      <c r="B58" s="98"/>
      <c r="C58" s="98"/>
      <c r="D58" s="98"/>
      <c r="E58" s="98"/>
      <c r="F58" s="98"/>
      <c r="G58" t="s">
        <v>217</v>
      </c>
    </row>
    <row r="59" spans="1:7" x14ac:dyDescent="0.25">
      <c r="A59" s="98"/>
      <c r="B59" s="98"/>
      <c r="C59" s="98"/>
      <c r="D59" s="98"/>
      <c r="E59" s="98"/>
      <c r="F59" s="98"/>
      <c r="G59" t="s">
        <v>312</v>
      </c>
    </row>
    <row r="60" spans="1:7" x14ac:dyDescent="0.25">
      <c r="A60" s="98"/>
      <c r="B60" s="98"/>
      <c r="C60" s="98"/>
      <c r="D60" s="98"/>
      <c r="E60" s="98"/>
      <c r="F60" s="98"/>
      <c r="G60" t="s">
        <v>313</v>
      </c>
    </row>
    <row r="61" spans="1:7" x14ac:dyDescent="0.25">
      <c r="A61" s="98"/>
      <c r="B61" s="98"/>
      <c r="C61" s="98"/>
      <c r="D61" s="98"/>
      <c r="E61" s="98"/>
      <c r="F61" s="98"/>
      <c r="G61" t="s">
        <v>315</v>
      </c>
    </row>
    <row r="62" spans="1:7" x14ac:dyDescent="0.25">
      <c r="A62" s="1"/>
      <c r="B62" s="180"/>
      <c r="C62" s="1"/>
      <c r="D62" s="180"/>
      <c r="E62" s="1"/>
      <c r="F62" s="180"/>
      <c r="G62" t="s">
        <v>317</v>
      </c>
    </row>
    <row r="63" spans="1:7" x14ac:dyDescent="0.25">
      <c r="A63" s="1"/>
      <c r="B63" s="180"/>
      <c r="C63" s="1"/>
      <c r="D63" s="180"/>
      <c r="E63" s="1"/>
      <c r="F63" s="180"/>
      <c r="G63" t="s">
        <v>319</v>
      </c>
    </row>
    <row r="64" spans="1:7" x14ac:dyDescent="0.25">
      <c r="B64" s="180"/>
      <c r="D64" s="180"/>
      <c r="F64" s="180"/>
      <c r="G64" t="s">
        <v>229</v>
      </c>
    </row>
    <row r="65" spans="2:7" x14ac:dyDescent="0.25">
      <c r="B65" s="180"/>
      <c r="D65" s="180"/>
      <c r="F65" s="180"/>
      <c r="G65" t="s">
        <v>321</v>
      </c>
    </row>
    <row r="66" spans="2:7" x14ac:dyDescent="0.25">
      <c r="B66" s="180"/>
      <c r="D66" s="180"/>
      <c r="F66" s="180"/>
      <c r="G66" t="s">
        <v>324</v>
      </c>
    </row>
    <row r="67" spans="2:7" x14ac:dyDescent="0.25">
      <c r="B67" s="180"/>
      <c r="D67" s="180"/>
      <c r="F67" s="180"/>
      <c r="G67" t="s">
        <v>266</v>
      </c>
    </row>
    <row r="68" spans="2:7" x14ac:dyDescent="0.25">
      <c r="B68" s="180"/>
      <c r="D68" s="180"/>
      <c r="F68" s="180"/>
      <c r="G68" t="s">
        <v>326</v>
      </c>
    </row>
    <row r="69" spans="2:7" x14ac:dyDescent="0.25">
      <c r="B69" s="180"/>
      <c r="D69" s="180"/>
      <c r="F69" s="180"/>
      <c r="G69" t="s">
        <v>327</v>
      </c>
    </row>
    <row r="70" spans="2:7" x14ac:dyDescent="0.25">
      <c r="B70" s="180"/>
      <c r="D70" s="180"/>
      <c r="F70" s="180"/>
      <c r="G70" t="s">
        <v>331</v>
      </c>
    </row>
    <row r="71" spans="2:7" x14ac:dyDescent="0.25">
      <c r="B71" s="180"/>
      <c r="D71" s="180"/>
      <c r="F71" s="180"/>
      <c r="G71" t="s">
        <v>267</v>
      </c>
    </row>
    <row r="72" spans="2:7" x14ac:dyDescent="0.25">
      <c r="B72" s="180"/>
      <c r="D72" s="180"/>
      <c r="F72" s="180"/>
      <c r="G72" t="s">
        <v>268</v>
      </c>
    </row>
    <row r="73" spans="2:7" x14ac:dyDescent="0.25">
      <c r="B73" s="180"/>
      <c r="D73" s="180"/>
      <c r="F73" s="180"/>
      <c r="G73" t="s">
        <v>221</v>
      </c>
    </row>
    <row r="74" spans="2:7" x14ac:dyDescent="0.25">
      <c r="B74" s="180"/>
      <c r="D74" s="180"/>
      <c r="F74" s="180"/>
      <c r="G74" t="s">
        <v>335</v>
      </c>
    </row>
    <row r="75" spans="2:7" x14ac:dyDescent="0.25">
      <c r="B75" s="180"/>
      <c r="D75" s="180"/>
      <c r="F75" s="180"/>
      <c r="G75" t="s">
        <v>338</v>
      </c>
    </row>
    <row r="76" spans="2:7" x14ac:dyDescent="0.25">
      <c r="B76" s="180"/>
      <c r="D76" s="180"/>
      <c r="F76" s="180"/>
      <c r="G76" t="s">
        <v>340</v>
      </c>
    </row>
    <row r="77" spans="2:7" x14ac:dyDescent="0.25">
      <c r="B77" s="180"/>
      <c r="D77" s="180"/>
      <c r="F77" s="180"/>
      <c r="G77" t="s">
        <v>346</v>
      </c>
    </row>
    <row r="78" spans="2:7" x14ac:dyDescent="0.25">
      <c r="B78" s="180"/>
      <c r="D78" s="180"/>
      <c r="F78" s="180"/>
      <c r="G78" t="s">
        <v>213</v>
      </c>
    </row>
    <row r="79" spans="2:7" x14ac:dyDescent="0.25">
      <c r="B79" s="180"/>
      <c r="D79" s="180"/>
      <c r="F79" s="180"/>
      <c r="G79" t="s">
        <v>347</v>
      </c>
    </row>
    <row r="80" spans="2:7" x14ac:dyDescent="0.25">
      <c r="B80" s="180"/>
      <c r="D80" s="180"/>
      <c r="F80" s="180"/>
      <c r="G80" t="s">
        <v>223</v>
      </c>
    </row>
    <row r="81" spans="1:7" x14ac:dyDescent="0.25">
      <c r="B81" s="180"/>
      <c r="D81" s="180"/>
      <c r="F81" s="180"/>
      <c r="G81" t="s">
        <v>224</v>
      </c>
    </row>
    <row r="82" spans="1:7" x14ac:dyDescent="0.25">
      <c r="B82" s="180"/>
      <c r="D82" s="180"/>
      <c r="F82" s="180"/>
      <c r="G82" t="s">
        <v>351</v>
      </c>
    </row>
    <row r="83" spans="1:7" x14ac:dyDescent="0.25">
      <c r="B83" s="180"/>
      <c r="D83" s="180"/>
      <c r="F83" s="180"/>
      <c r="G83" t="s">
        <v>352</v>
      </c>
    </row>
    <row r="84" spans="1:7" x14ac:dyDescent="0.25">
      <c r="B84" s="180"/>
      <c r="D84" s="180"/>
      <c r="F84" s="180"/>
      <c r="G84" t="s">
        <v>353</v>
      </c>
    </row>
    <row r="85" spans="1:7" x14ac:dyDescent="0.25">
      <c r="B85" s="180"/>
      <c r="D85" s="180"/>
      <c r="F85" s="180"/>
      <c r="G85" t="s">
        <v>354</v>
      </c>
    </row>
    <row r="86" spans="1:7" x14ac:dyDescent="0.25">
      <c r="B86" s="180"/>
      <c r="D86" s="180"/>
      <c r="F86" s="180"/>
      <c r="G86" t="s">
        <v>231</v>
      </c>
    </row>
    <row r="87" spans="1:7" x14ac:dyDescent="0.25">
      <c r="B87" s="180"/>
      <c r="D87" s="180"/>
      <c r="F87" s="180"/>
      <c r="G87" t="s">
        <v>278</v>
      </c>
    </row>
    <row r="88" spans="1:7" x14ac:dyDescent="0.25">
      <c r="B88" s="180"/>
      <c r="D88" s="180"/>
      <c r="F88" s="180"/>
    </row>
    <row r="89" spans="1:7" x14ac:dyDescent="0.25">
      <c r="B89" s="180"/>
      <c r="D89" s="180"/>
      <c r="F89" s="180"/>
    </row>
    <row r="90" spans="1:7" x14ac:dyDescent="0.25">
      <c r="B90" s="180"/>
      <c r="D90" s="180"/>
      <c r="F90" s="180"/>
    </row>
    <row r="91" spans="1:7" x14ac:dyDescent="0.25">
      <c r="A91" s="105"/>
      <c r="B91" s="182"/>
      <c r="C91" s="105"/>
      <c r="D91" s="182"/>
      <c r="E91" s="105"/>
      <c r="F91" s="182"/>
      <c r="G91" s="105"/>
    </row>
    <row r="92" spans="1:7" x14ac:dyDescent="0.25">
      <c r="A92" s="98">
        <v>4</v>
      </c>
      <c r="B92" s="98">
        <v>15</v>
      </c>
      <c r="C92" s="108">
        <v>9</v>
      </c>
      <c r="D92" s="98">
        <v>9</v>
      </c>
      <c r="E92" s="108">
        <v>9</v>
      </c>
      <c r="F92" s="98">
        <v>11</v>
      </c>
      <c r="G92" s="70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workbookViewId="0">
      <selection activeCell="C40" sqref="C40"/>
    </sheetView>
  </sheetViews>
  <sheetFormatPr defaultRowHeight="15" x14ac:dyDescent="0.25"/>
  <cols>
    <col min="3" max="3" width="15.28515625" bestFit="1" customWidth="1"/>
    <col min="4" max="4" width="11.5703125" bestFit="1" customWidth="1"/>
    <col min="6" max="6" width="9.140625" customWidth="1"/>
    <col min="7" max="7" width="13.28515625" customWidth="1"/>
    <col min="8" max="8" width="11.5703125" bestFit="1" customWidth="1"/>
    <col min="9" max="9" width="15.28515625" customWidth="1"/>
    <col min="10" max="10" width="9.140625" customWidth="1"/>
    <col min="11" max="11" width="14.28515625" bestFit="1" customWidth="1"/>
    <col min="12" max="12" width="15.28515625" customWidth="1"/>
    <col min="13" max="13" width="11.5703125" customWidth="1"/>
    <col min="15" max="15" width="14.28515625" bestFit="1" customWidth="1"/>
    <col min="16" max="16" width="11.5703125" bestFit="1" customWidth="1"/>
  </cols>
  <sheetData>
    <row r="1" spans="1:17" ht="15.75" thickBot="1" x14ac:dyDescent="0.3">
      <c r="A1" t="s">
        <v>0</v>
      </c>
    </row>
    <row r="2" spans="1:17" x14ac:dyDescent="0.25">
      <c r="B2" s="2">
        <v>2011</v>
      </c>
      <c r="C2" s="3"/>
      <c r="D2" s="4"/>
      <c r="E2" s="2">
        <v>2012</v>
      </c>
      <c r="F2" s="3"/>
      <c r="G2" s="4"/>
      <c r="H2" s="2">
        <v>2013</v>
      </c>
      <c r="I2" s="3"/>
      <c r="J2" s="4"/>
      <c r="K2" s="2">
        <v>2015</v>
      </c>
      <c r="L2" s="3"/>
      <c r="M2" s="4"/>
    </row>
    <row r="3" spans="1:17" x14ac:dyDescent="0.25">
      <c r="B3" s="5" t="s">
        <v>1</v>
      </c>
      <c r="C3" s="1" t="s">
        <v>2</v>
      </c>
      <c r="D3" s="6" t="s">
        <v>3</v>
      </c>
      <c r="E3" s="5" t="s">
        <v>1</v>
      </c>
      <c r="F3" s="1" t="s">
        <v>2</v>
      </c>
      <c r="G3" s="6" t="s">
        <v>3</v>
      </c>
      <c r="H3" s="5" t="s">
        <v>1</v>
      </c>
      <c r="I3" s="1" t="s">
        <v>2</v>
      </c>
      <c r="J3" s="6" t="s">
        <v>3</v>
      </c>
      <c r="K3" s="5" t="s">
        <v>1</v>
      </c>
      <c r="L3" s="1" t="s">
        <v>4</v>
      </c>
      <c r="M3" s="6" t="s">
        <v>3</v>
      </c>
    </row>
    <row r="4" spans="1:17" x14ac:dyDescent="0.25">
      <c r="A4" t="s">
        <v>5</v>
      </c>
      <c r="B4" s="5">
        <v>3</v>
      </c>
      <c r="C4" s="1">
        <v>44</v>
      </c>
      <c r="D4" s="6">
        <v>32</v>
      </c>
      <c r="E4" s="5">
        <v>2</v>
      </c>
      <c r="F4" s="1">
        <v>53</v>
      </c>
      <c r="G4" s="6">
        <v>31</v>
      </c>
      <c r="H4" s="5">
        <v>2</v>
      </c>
      <c r="I4" s="1">
        <v>39</v>
      </c>
      <c r="J4" s="6">
        <v>29</v>
      </c>
      <c r="K4" s="5">
        <v>2</v>
      </c>
      <c r="L4">
        <v>24</v>
      </c>
      <c r="M4" s="6">
        <v>28</v>
      </c>
    </row>
    <row r="5" spans="1:17" x14ac:dyDescent="0.25">
      <c r="A5" t="s">
        <v>6</v>
      </c>
      <c r="B5" s="5">
        <v>5</v>
      </c>
      <c r="C5" s="1">
        <v>30</v>
      </c>
      <c r="D5" s="6">
        <v>18</v>
      </c>
      <c r="E5" s="5">
        <v>4</v>
      </c>
      <c r="F5" s="1">
        <v>33</v>
      </c>
      <c r="G5" s="6">
        <v>14</v>
      </c>
      <c r="H5" s="5">
        <v>4</v>
      </c>
      <c r="I5" s="1">
        <v>30</v>
      </c>
      <c r="J5" s="6">
        <v>17</v>
      </c>
      <c r="K5" s="5">
        <v>4</v>
      </c>
      <c r="L5">
        <v>19</v>
      </c>
      <c r="M5" s="6">
        <v>15</v>
      </c>
    </row>
    <row r="6" spans="1:17" x14ac:dyDescent="0.25">
      <c r="A6" t="s">
        <v>7</v>
      </c>
      <c r="B6" s="5">
        <v>2</v>
      </c>
      <c r="C6" s="1">
        <v>50</v>
      </c>
      <c r="D6" s="6">
        <v>19</v>
      </c>
      <c r="E6" s="5">
        <v>3</v>
      </c>
      <c r="F6" s="1">
        <v>42</v>
      </c>
      <c r="G6" s="6">
        <v>9</v>
      </c>
      <c r="H6" s="5">
        <v>3</v>
      </c>
      <c r="I6" s="1">
        <v>37</v>
      </c>
      <c r="J6" s="6">
        <v>9</v>
      </c>
      <c r="K6" s="5">
        <v>3</v>
      </c>
      <c r="L6">
        <v>20</v>
      </c>
      <c r="M6" s="6">
        <v>9</v>
      </c>
    </row>
    <row r="7" spans="1:17" x14ac:dyDescent="0.25">
      <c r="A7" t="s">
        <v>8</v>
      </c>
      <c r="B7" s="5">
        <v>7</v>
      </c>
      <c r="C7" s="1">
        <v>6</v>
      </c>
      <c r="D7" s="6">
        <v>4</v>
      </c>
      <c r="E7" s="5">
        <v>7</v>
      </c>
      <c r="F7" s="1">
        <v>7</v>
      </c>
      <c r="G7" s="6">
        <v>4</v>
      </c>
      <c r="H7" s="5">
        <v>7</v>
      </c>
      <c r="I7" s="1">
        <v>4</v>
      </c>
      <c r="J7" s="6">
        <v>3</v>
      </c>
      <c r="K7" s="5">
        <v>7</v>
      </c>
      <c r="L7">
        <v>3</v>
      </c>
      <c r="M7" s="6">
        <v>2</v>
      </c>
    </row>
    <row r="8" spans="1:17" x14ac:dyDescent="0.25">
      <c r="A8" t="s">
        <v>9</v>
      </c>
      <c r="B8" s="5">
        <v>4</v>
      </c>
      <c r="C8" s="1">
        <v>31</v>
      </c>
      <c r="D8" s="6">
        <v>17</v>
      </c>
      <c r="E8" s="5">
        <v>5</v>
      </c>
      <c r="F8" s="1">
        <v>32</v>
      </c>
      <c r="G8" s="6">
        <v>17</v>
      </c>
      <c r="H8" s="5">
        <v>5</v>
      </c>
      <c r="I8" s="1">
        <v>30</v>
      </c>
      <c r="J8" s="6">
        <v>16</v>
      </c>
      <c r="K8" s="5">
        <v>4</v>
      </c>
      <c r="L8">
        <v>21</v>
      </c>
      <c r="M8" s="6">
        <v>14</v>
      </c>
    </row>
    <row r="9" spans="1:17" x14ac:dyDescent="0.25">
      <c r="A9" t="s">
        <v>10</v>
      </c>
      <c r="B9" s="5">
        <v>6</v>
      </c>
      <c r="C9" s="1">
        <v>21</v>
      </c>
      <c r="D9" s="6">
        <v>4</v>
      </c>
      <c r="E9" s="5">
        <v>6</v>
      </c>
      <c r="F9" s="1">
        <v>14</v>
      </c>
      <c r="G9" s="6">
        <v>4</v>
      </c>
      <c r="H9" s="5">
        <v>6</v>
      </c>
      <c r="I9" s="1">
        <v>14</v>
      </c>
      <c r="J9" s="6">
        <v>7</v>
      </c>
      <c r="K9" s="5">
        <v>6</v>
      </c>
      <c r="L9">
        <v>12</v>
      </c>
      <c r="M9" s="6">
        <v>6</v>
      </c>
    </row>
    <row r="10" spans="1:17" x14ac:dyDescent="0.25">
      <c r="A10" t="s">
        <v>144</v>
      </c>
      <c r="B10" s="5">
        <v>1</v>
      </c>
      <c r="C10" s="1">
        <v>92</v>
      </c>
      <c r="D10" s="6">
        <v>3</v>
      </c>
      <c r="E10" s="5">
        <v>1</v>
      </c>
      <c r="F10" s="1">
        <v>82</v>
      </c>
      <c r="G10" s="6">
        <v>3</v>
      </c>
      <c r="H10" s="5">
        <v>1</v>
      </c>
      <c r="I10" s="1">
        <v>78</v>
      </c>
      <c r="J10" s="6">
        <v>3</v>
      </c>
      <c r="K10" s="5">
        <v>1</v>
      </c>
      <c r="L10" s="1">
        <v>52</v>
      </c>
      <c r="M10" s="6">
        <v>3</v>
      </c>
    </row>
    <row r="11" spans="1:17" x14ac:dyDescent="0.25">
      <c r="B11" s="5"/>
      <c r="C11" s="1"/>
      <c r="D11" s="6"/>
      <c r="E11" s="5"/>
      <c r="F11" s="1"/>
      <c r="G11" s="6"/>
      <c r="H11" s="5"/>
      <c r="I11" s="1"/>
      <c r="J11" s="6"/>
      <c r="K11" s="5"/>
      <c r="L11" s="1"/>
      <c r="M11" s="6"/>
    </row>
    <row r="12" spans="1:17" ht="15.75" thickBot="1" x14ac:dyDescent="0.3">
      <c r="A12" t="s">
        <v>13</v>
      </c>
      <c r="B12" s="7" t="s">
        <v>14</v>
      </c>
      <c r="C12" s="8">
        <v>191</v>
      </c>
      <c r="D12" s="9">
        <v>96</v>
      </c>
      <c r="E12" s="7" t="s">
        <v>14</v>
      </c>
      <c r="F12" s="8">
        <v>179</v>
      </c>
      <c r="G12" s="9">
        <v>82</v>
      </c>
      <c r="H12" s="7" t="s">
        <v>14</v>
      </c>
      <c r="I12" s="8">
        <v>172</v>
      </c>
      <c r="J12" s="9">
        <v>84</v>
      </c>
      <c r="K12" s="7" t="s">
        <v>14</v>
      </c>
      <c r="L12" s="8">
        <v>108</v>
      </c>
      <c r="M12" s="9">
        <v>77</v>
      </c>
    </row>
    <row r="15" spans="1:17" ht="15.75" thickBot="1" x14ac:dyDescent="0.3">
      <c r="A15" t="s">
        <v>0</v>
      </c>
    </row>
    <row r="16" spans="1:17" x14ac:dyDescent="0.25">
      <c r="B16" s="2">
        <v>2011</v>
      </c>
      <c r="C16" s="3"/>
      <c r="D16" s="3"/>
      <c r="E16" s="4"/>
      <c r="F16" s="2">
        <v>2012</v>
      </c>
      <c r="G16" s="3"/>
      <c r="H16" s="3"/>
      <c r="I16" s="4"/>
      <c r="J16" s="2">
        <v>2013</v>
      </c>
      <c r="K16" s="3"/>
      <c r="L16" s="3"/>
      <c r="M16" s="4"/>
      <c r="N16" s="2">
        <v>2015</v>
      </c>
      <c r="O16" s="3"/>
      <c r="P16" s="3"/>
      <c r="Q16" s="4"/>
    </row>
    <row r="17" spans="1:19" x14ac:dyDescent="0.25">
      <c r="B17" s="5" t="s">
        <v>1</v>
      </c>
      <c r="C17" s="1" t="s">
        <v>16</v>
      </c>
      <c r="D17" s="1" t="s">
        <v>18</v>
      </c>
      <c r="E17" s="6" t="s">
        <v>19</v>
      </c>
      <c r="F17" s="5" t="s">
        <v>1</v>
      </c>
      <c r="G17" s="1" t="s">
        <v>16</v>
      </c>
      <c r="H17" s="1" t="s">
        <v>18</v>
      </c>
      <c r="I17" s="6" t="s">
        <v>19</v>
      </c>
      <c r="J17" s="5" t="s">
        <v>1</v>
      </c>
      <c r="K17" s="1" t="s">
        <v>16</v>
      </c>
      <c r="L17" s="1" t="s">
        <v>18</v>
      </c>
      <c r="M17" s="6" t="s">
        <v>19</v>
      </c>
      <c r="N17" s="5" t="s">
        <v>1</v>
      </c>
      <c r="O17" s="1" t="s">
        <v>16</v>
      </c>
      <c r="P17" s="1" t="s">
        <v>18</v>
      </c>
      <c r="Q17" s="6" t="s">
        <v>19</v>
      </c>
    </row>
    <row r="18" spans="1:19" x14ac:dyDescent="0.25">
      <c r="B18" s="5"/>
      <c r="C18" s="1" t="s">
        <v>17</v>
      </c>
      <c r="D18" s="1" t="s">
        <v>17</v>
      </c>
      <c r="E18" s="6"/>
      <c r="F18" s="5"/>
      <c r="G18" s="1" t="s">
        <v>17</v>
      </c>
      <c r="H18" s="1" t="s">
        <v>17</v>
      </c>
      <c r="I18" s="6"/>
      <c r="J18" s="5"/>
      <c r="K18" s="1" t="s">
        <v>17</v>
      </c>
      <c r="L18" s="1" t="s">
        <v>17</v>
      </c>
      <c r="M18" s="6"/>
      <c r="N18" s="5"/>
      <c r="O18" s="1" t="s">
        <v>17</v>
      </c>
      <c r="P18" s="1" t="s">
        <v>17</v>
      </c>
      <c r="Q18" s="6"/>
    </row>
    <row r="19" spans="1:19" x14ac:dyDescent="0.25">
      <c r="A19" t="s">
        <v>5</v>
      </c>
      <c r="B19" s="5">
        <v>4</v>
      </c>
      <c r="C19" s="12">
        <v>12603685</v>
      </c>
      <c r="D19" s="12">
        <v>69842</v>
      </c>
      <c r="E19" s="15">
        <f>D19/C19</f>
        <v>5.5413952348063282E-3</v>
      </c>
      <c r="F19" s="5">
        <v>4</v>
      </c>
      <c r="G19" s="14">
        <v>12835582</v>
      </c>
      <c r="H19" s="12">
        <v>86272</v>
      </c>
      <c r="I19" s="15">
        <f>H19/G19</f>
        <v>6.72131579230299E-3</v>
      </c>
      <c r="J19" s="5">
        <v>4</v>
      </c>
      <c r="K19" s="12">
        <v>12173096</v>
      </c>
      <c r="L19" s="12">
        <v>62351</v>
      </c>
      <c r="M19" s="15">
        <f>L19/K19</f>
        <v>5.1220330473036608E-3</v>
      </c>
      <c r="N19" s="5">
        <v>4</v>
      </c>
      <c r="O19" s="12">
        <v>11872958</v>
      </c>
      <c r="P19" s="12">
        <v>104868</v>
      </c>
      <c r="Q19" s="15">
        <f>P19/O19</f>
        <v>8.8325082932155571E-3</v>
      </c>
    </row>
    <row r="20" spans="1:19" x14ac:dyDescent="0.25">
      <c r="A20" t="s">
        <v>6</v>
      </c>
      <c r="B20" s="5">
        <v>5</v>
      </c>
      <c r="C20" s="12">
        <v>16154291</v>
      </c>
      <c r="D20" s="12">
        <v>59144</v>
      </c>
      <c r="E20" s="15">
        <f t="shared" ref="E20:E27" si="0">D20/C20</f>
        <v>3.6611944157747315E-3</v>
      </c>
      <c r="F20" s="5">
        <v>5</v>
      </c>
      <c r="G20" s="14">
        <v>16115035</v>
      </c>
      <c r="H20" s="12">
        <v>45071</v>
      </c>
      <c r="I20" s="15">
        <f t="shared" ref="I20:I27" si="1">H20/G20</f>
        <v>2.7968291722605628E-3</v>
      </c>
      <c r="J20" s="5">
        <v>5</v>
      </c>
      <c r="K20" s="12">
        <v>16067047</v>
      </c>
      <c r="L20" s="12">
        <v>36386</v>
      </c>
      <c r="M20" s="15">
        <f t="shared" ref="M20:M27" si="2">L20/K20</f>
        <v>2.2646351877852848E-3</v>
      </c>
      <c r="N20" s="5">
        <v>5</v>
      </c>
      <c r="O20" s="12">
        <v>17172115</v>
      </c>
      <c r="P20" s="12">
        <v>73998</v>
      </c>
      <c r="Q20" s="15">
        <f t="shared" ref="Q20:Q27" si="3">P20/O20</f>
        <v>4.3091954601981175E-3</v>
      </c>
    </row>
    <row r="21" spans="1:19" x14ac:dyDescent="0.25">
      <c r="A21" t="s">
        <v>7</v>
      </c>
      <c r="B21" s="5">
        <v>3</v>
      </c>
      <c r="C21" s="12">
        <v>10318349</v>
      </c>
      <c r="D21" s="12">
        <v>145257</v>
      </c>
      <c r="E21" s="15">
        <f t="shared" si="0"/>
        <v>1.4077542831706895E-2</v>
      </c>
      <c r="F21" s="5">
        <v>1</v>
      </c>
      <c r="G21" s="14">
        <v>10063062</v>
      </c>
      <c r="H21" s="12">
        <v>197716</v>
      </c>
      <c r="I21" s="15">
        <f t="shared" si="1"/>
        <v>1.9647697688834672E-2</v>
      </c>
      <c r="J21" s="5">
        <v>1</v>
      </c>
      <c r="K21" s="12">
        <v>10122449</v>
      </c>
      <c r="L21" s="12">
        <v>196497</v>
      </c>
      <c r="M21" s="15">
        <f t="shared" si="2"/>
        <v>1.941200197699193E-2</v>
      </c>
      <c r="N21" s="5">
        <v>2</v>
      </c>
      <c r="O21" s="12">
        <v>10650705</v>
      </c>
      <c r="P21" s="12">
        <v>245338</v>
      </c>
      <c r="Q21" s="15">
        <f t="shared" si="3"/>
        <v>2.3034907078921068E-2</v>
      </c>
    </row>
    <row r="22" spans="1:19" x14ac:dyDescent="0.25">
      <c r="A22" t="s">
        <v>8</v>
      </c>
      <c r="B22" s="5">
        <v>7</v>
      </c>
      <c r="C22" s="12">
        <v>26305227</v>
      </c>
      <c r="D22" s="12">
        <v>193</v>
      </c>
      <c r="E22" s="15">
        <f t="shared" si="0"/>
        <v>7.3369448589057983E-6</v>
      </c>
      <c r="F22" s="5">
        <v>7</v>
      </c>
      <c r="G22" s="14">
        <v>25947930</v>
      </c>
      <c r="H22" s="12">
        <v>281</v>
      </c>
      <c r="I22" s="15">
        <f t="shared" si="1"/>
        <v>1.0829380224164317E-5</v>
      </c>
      <c r="J22" s="5">
        <v>6</v>
      </c>
      <c r="K22" s="12">
        <v>26397188</v>
      </c>
      <c r="L22" s="12">
        <v>9824</v>
      </c>
      <c r="M22" s="15">
        <f t="shared" si="2"/>
        <v>3.721608528908458E-4</v>
      </c>
      <c r="N22" s="5">
        <v>7</v>
      </c>
      <c r="O22" s="12">
        <v>26116699</v>
      </c>
      <c r="P22" s="12">
        <v>235</v>
      </c>
      <c r="Q22" s="15">
        <f t="shared" si="3"/>
        <v>8.9980743737943301E-6</v>
      </c>
    </row>
    <row r="23" spans="1:19" x14ac:dyDescent="0.25">
      <c r="A23" t="s">
        <v>9</v>
      </c>
      <c r="B23" s="5">
        <v>1</v>
      </c>
      <c r="C23" s="12">
        <v>8410634</v>
      </c>
      <c r="D23" s="12">
        <v>209221</v>
      </c>
      <c r="E23" s="15">
        <f t="shared" si="0"/>
        <v>2.4875770364041521E-2</v>
      </c>
      <c r="F23" s="5">
        <v>1</v>
      </c>
      <c r="G23" s="14">
        <v>8080656</v>
      </c>
      <c r="H23" s="12">
        <v>198516</v>
      </c>
      <c r="I23" s="15">
        <f t="shared" si="1"/>
        <v>2.4566817347502479E-2</v>
      </c>
      <c r="J23" s="5">
        <v>3</v>
      </c>
      <c r="K23" s="12">
        <v>7795353</v>
      </c>
      <c r="L23" s="12">
        <v>115042</v>
      </c>
      <c r="M23" s="15">
        <f t="shared" si="2"/>
        <v>1.4757766582218919E-2</v>
      </c>
      <c r="N23" s="5">
        <v>1</v>
      </c>
      <c r="O23" s="12">
        <v>7384460</v>
      </c>
      <c r="P23" s="12">
        <v>172747</v>
      </c>
      <c r="Q23" s="15">
        <f t="shared" si="3"/>
        <v>2.3393315151006303E-2</v>
      </c>
      <c r="S23" s="102">
        <f>L23-H23</f>
        <v>-83474</v>
      </c>
    </row>
    <row r="24" spans="1:19" x14ac:dyDescent="0.25">
      <c r="A24" t="s">
        <v>10</v>
      </c>
      <c r="B24" s="5">
        <v>6</v>
      </c>
      <c r="C24" s="12">
        <v>35066266</v>
      </c>
      <c r="D24" s="12">
        <v>54042</v>
      </c>
      <c r="E24" s="15">
        <f t="shared" si="0"/>
        <v>1.5411392818385624E-3</v>
      </c>
      <c r="F24" s="5">
        <v>6</v>
      </c>
      <c r="G24" s="14">
        <v>37117517</v>
      </c>
      <c r="H24" s="12">
        <v>3231</v>
      </c>
      <c r="I24" s="15">
        <f t="shared" si="1"/>
        <v>8.7047848593967104E-5</v>
      </c>
      <c r="J24" s="5">
        <v>7</v>
      </c>
      <c r="K24" s="12">
        <v>37316336</v>
      </c>
      <c r="L24" s="12">
        <v>2835</v>
      </c>
      <c r="M24" s="15">
        <f t="shared" si="2"/>
        <v>7.5972089006809244E-5</v>
      </c>
      <c r="N24" s="5">
        <v>6</v>
      </c>
      <c r="O24" s="12">
        <v>40545984</v>
      </c>
      <c r="P24" s="12">
        <v>3462</v>
      </c>
      <c r="Q24" s="15">
        <f t="shared" si="3"/>
        <v>8.5384535247683219E-5</v>
      </c>
    </row>
    <row r="25" spans="1:19" x14ac:dyDescent="0.25">
      <c r="A25" t="s">
        <v>144</v>
      </c>
      <c r="B25" s="5">
        <v>2</v>
      </c>
      <c r="C25" s="12">
        <v>23255293</v>
      </c>
      <c r="D25" s="12">
        <v>458115</v>
      </c>
      <c r="E25" s="15">
        <f t="shared" si="0"/>
        <v>1.9699386285952192E-2</v>
      </c>
      <c r="F25" s="5">
        <v>2</v>
      </c>
      <c r="G25" s="14">
        <v>23673201</v>
      </c>
      <c r="H25" s="12">
        <v>434382</v>
      </c>
      <c r="I25" s="15">
        <f t="shared" si="1"/>
        <v>1.8349102852630701E-2</v>
      </c>
      <c r="J25" s="5">
        <v>2</v>
      </c>
      <c r="K25" s="12">
        <v>24878766</v>
      </c>
      <c r="L25" s="12">
        <v>402337</v>
      </c>
      <c r="M25" s="15">
        <f t="shared" si="2"/>
        <v>1.6171903381381535E-2</v>
      </c>
      <c r="N25" s="5">
        <v>3</v>
      </c>
      <c r="O25" s="12">
        <v>24571312</v>
      </c>
      <c r="P25" s="12">
        <v>525998</v>
      </c>
      <c r="Q25" s="15">
        <f t="shared" si="3"/>
        <v>2.1406996907613236E-2</v>
      </c>
    </row>
    <row r="26" spans="1:19" x14ac:dyDescent="0.25">
      <c r="B26" s="5"/>
      <c r="C26" s="12"/>
      <c r="D26" s="12"/>
      <c r="E26" s="15"/>
      <c r="F26" s="5"/>
      <c r="G26" s="1"/>
      <c r="H26" s="1"/>
      <c r="I26" s="15"/>
      <c r="J26" s="5"/>
      <c r="K26" s="1"/>
      <c r="L26" s="1"/>
      <c r="M26" s="15"/>
      <c r="N26" s="5"/>
      <c r="O26" s="1"/>
      <c r="P26" s="1"/>
      <c r="Q26" s="15"/>
    </row>
    <row r="27" spans="1:19" ht="15.75" thickBot="1" x14ac:dyDescent="0.3">
      <c r="A27" t="s">
        <v>13</v>
      </c>
      <c r="B27" s="7"/>
      <c r="C27" s="13">
        <v>132113746</v>
      </c>
      <c r="D27" s="13">
        <v>995814</v>
      </c>
      <c r="E27" s="16">
        <f t="shared" si="0"/>
        <v>7.5375502561255059E-3</v>
      </c>
      <c r="F27" s="7" t="s">
        <v>14</v>
      </c>
      <c r="G27" s="13">
        <v>133832983</v>
      </c>
      <c r="H27" s="13">
        <v>965471</v>
      </c>
      <c r="I27" s="16">
        <f t="shared" si="1"/>
        <v>7.213998958687187E-3</v>
      </c>
      <c r="J27" s="7" t="s">
        <v>14</v>
      </c>
      <c r="K27" s="11">
        <v>134750236</v>
      </c>
      <c r="L27" s="11">
        <v>825271</v>
      </c>
      <c r="M27" s="16">
        <f t="shared" si="2"/>
        <v>6.1244493850088691E-3</v>
      </c>
      <c r="N27" s="7" t="s">
        <v>14</v>
      </c>
      <c r="O27" s="11">
        <v>142314231</v>
      </c>
      <c r="P27" s="11">
        <v>1126648</v>
      </c>
      <c r="Q27" s="16">
        <f t="shared" si="3"/>
        <v>7.916622196412669E-3</v>
      </c>
    </row>
    <row r="30" spans="1:19" x14ac:dyDescent="0.25">
      <c r="A30" t="s">
        <v>83</v>
      </c>
      <c r="G30" t="s">
        <v>439</v>
      </c>
    </row>
    <row r="31" spans="1:19" x14ac:dyDescent="0.25">
      <c r="B31">
        <v>2011</v>
      </c>
      <c r="C31">
        <v>2012</v>
      </c>
      <c r="D31">
        <v>2013</v>
      </c>
      <c r="E31">
        <v>2015</v>
      </c>
      <c r="H31">
        <v>2011</v>
      </c>
      <c r="I31">
        <v>2012</v>
      </c>
      <c r="J31">
        <v>2013</v>
      </c>
      <c r="K31">
        <v>2015</v>
      </c>
    </row>
    <row r="32" spans="1:19" x14ac:dyDescent="0.25">
      <c r="A32" t="s">
        <v>5</v>
      </c>
      <c r="B32" s="17">
        <v>0.23036649214659685</v>
      </c>
      <c r="C32" s="17">
        <f>F4/$F$12</f>
        <v>0.29608938547486036</v>
      </c>
      <c r="D32" s="17">
        <v>0.22674418604651161</v>
      </c>
      <c r="E32" s="17">
        <f>L4/$L$12</f>
        <v>0.22222222222222221</v>
      </c>
      <c r="G32" t="s">
        <v>5</v>
      </c>
      <c r="H32" s="131">
        <f>D4/C4</f>
        <v>0.72727272727272729</v>
      </c>
      <c r="I32" s="128">
        <f>G4/F4</f>
        <v>0.58490566037735847</v>
      </c>
      <c r="J32" s="128">
        <f>J4/I4</f>
        <v>0.74358974358974361</v>
      </c>
      <c r="K32" s="129">
        <f>M4/L4</f>
        <v>1.1666666666666667</v>
      </c>
    </row>
    <row r="33" spans="1:14" x14ac:dyDescent="0.25">
      <c r="A33" t="s">
        <v>6</v>
      </c>
      <c r="B33" s="17">
        <v>0.15706806282722513</v>
      </c>
      <c r="C33" s="17">
        <f t="shared" ref="C33:C38" si="4">F5/$F$12</f>
        <v>0.18435754189944134</v>
      </c>
      <c r="D33" s="17">
        <v>0.1744186046511628</v>
      </c>
      <c r="E33" s="17">
        <f t="shared" ref="E33:E38" si="5">L5/$L$12</f>
        <v>0.17592592592592593</v>
      </c>
      <c r="G33" t="s">
        <v>6</v>
      </c>
      <c r="H33" s="131">
        <f t="shared" ref="H33:H38" si="6">D5/C5</f>
        <v>0.6</v>
      </c>
      <c r="I33" s="128">
        <f t="shared" ref="I33:I38" si="7">G5/F5</f>
        <v>0.42424242424242425</v>
      </c>
      <c r="J33" s="128">
        <f t="shared" ref="J33:J38" si="8">J5/I5</f>
        <v>0.56666666666666665</v>
      </c>
      <c r="K33" s="128">
        <f t="shared" ref="K33:K38" si="9">M5/L5</f>
        <v>0.78947368421052633</v>
      </c>
    </row>
    <row r="34" spans="1:14" x14ac:dyDescent="0.25">
      <c r="A34" t="s">
        <v>7</v>
      </c>
      <c r="B34" s="17">
        <v>0.26178010471204188</v>
      </c>
      <c r="C34" s="17">
        <f t="shared" si="4"/>
        <v>0.23463687150837989</v>
      </c>
      <c r="D34" s="17">
        <v>0.21511627906976744</v>
      </c>
      <c r="E34" s="17">
        <f t="shared" si="5"/>
        <v>0.18518518518518517</v>
      </c>
      <c r="G34" t="s">
        <v>7</v>
      </c>
      <c r="H34" s="131">
        <f t="shared" si="6"/>
        <v>0.38</v>
      </c>
      <c r="I34" s="128">
        <f t="shared" si="7"/>
        <v>0.21428571428571427</v>
      </c>
      <c r="J34" s="128">
        <f t="shared" si="8"/>
        <v>0.24324324324324326</v>
      </c>
      <c r="K34" s="128">
        <f t="shared" si="9"/>
        <v>0.45</v>
      </c>
    </row>
    <row r="35" spans="1:14" x14ac:dyDescent="0.25">
      <c r="A35" t="s">
        <v>8</v>
      </c>
      <c r="B35" s="17">
        <v>3.1413612565445025E-2</v>
      </c>
      <c r="C35" s="17">
        <f t="shared" si="4"/>
        <v>3.9106145251396648E-2</v>
      </c>
      <c r="D35" s="17">
        <v>2.3255813953488372E-2</v>
      </c>
      <c r="E35" s="17">
        <f t="shared" si="5"/>
        <v>2.7777777777777776E-2</v>
      </c>
      <c r="G35" t="s">
        <v>8</v>
      </c>
      <c r="H35" s="131">
        <f t="shared" si="6"/>
        <v>0.66666666666666663</v>
      </c>
      <c r="I35" s="128">
        <f t="shared" si="7"/>
        <v>0.5714285714285714</v>
      </c>
      <c r="J35" s="128">
        <f t="shared" si="8"/>
        <v>0.75</v>
      </c>
      <c r="K35" s="128">
        <f t="shared" si="9"/>
        <v>0.66666666666666663</v>
      </c>
    </row>
    <row r="36" spans="1:14" x14ac:dyDescent="0.25">
      <c r="A36" t="s">
        <v>9</v>
      </c>
      <c r="B36" s="17">
        <v>0.16230366492146597</v>
      </c>
      <c r="C36" s="17">
        <f t="shared" si="4"/>
        <v>0.1787709497206704</v>
      </c>
      <c r="D36" s="17">
        <v>0.1744186046511628</v>
      </c>
      <c r="E36" s="17">
        <f t="shared" si="5"/>
        <v>0.19444444444444445</v>
      </c>
      <c r="G36" t="s">
        <v>9</v>
      </c>
      <c r="H36" s="131">
        <f t="shared" si="6"/>
        <v>0.54838709677419351</v>
      </c>
      <c r="I36" s="128">
        <f t="shared" si="7"/>
        <v>0.53125</v>
      </c>
      <c r="J36" s="128">
        <f t="shared" si="8"/>
        <v>0.53333333333333333</v>
      </c>
      <c r="K36" s="128">
        <f t="shared" si="9"/>
        <v>0.66666666666666663</v>
      </c>
    </row>
    <row r="37" spans="1:14" x14ac:dyDescent="0.25">
      <c r="A37" t="s">
        <v>10</v>
      </c>
      <c r="B37" s="17">
        <v>0.1099476439790576</v>
      </c>
      <c r="C37" s="17">
        <f t="shared" si="4"/>
        <v>7.8212290502793297E-2</v>
      </c>
      <c r="D37" s="17">
        <v>8.1395348837209308E-2</v>
      </c>
      <c r="E37" s="17">
        <f t="shared" si="5"/>
        <v>0.1111111111111111</v>
      </c>
      <c r="G37" t="s">
        <v>10</v>
      </c>
      <c r="H37" s="131">
        <f t="shared" si="6"/>
        <v>0.19047619047619047</v>
      </c>
      <c r="I37" s="128">
        <f t="shared" si="7"/>
        <v>0.2857142857142857</v>
      </c>
      <c r="J37" s="128">
        <f t="shared" si="8"/>
        <v>0.5</v>
      </c>
      <c r="K37" s="128">
        <f t="shared" si="9"/>
        <v>0.5</v>
      </c>
    </row>
    <row r="38" spans="1:14" x14ac:dyDescent="0.25">
      <c r="A38" t="s">
        <v>11</v>
      </c>
      <c r="B38" s="17">
        <v>0.48167539267015708</v>
      </c>
      <c r="C38" s="17">
        <f t="shared" si="4"/>
        <v>0.45810055865921789</v>
      </c>
      <c r="D38" s="17">
        <v>0.45348837209302323</v>
      </c>
      <c r="E38" s="17">
        <f t="shared" si="5"/>
        <v>0.48148148148148145</v>
      </c>
      <c r="G38" s="105" t="s">
        <v>11</v>
      </c>
      <c r="H38" s="132">
        <f t="shared" si="6"/>
        <v>3.2608695652173912E-2</v>
      </c>
      <c r="I38" s="130">
        <f t="shared" si="7"/>
        <v>3.6585365853658534E-2</v>
      </c>
      <c r="J38" s="130">
        <f t="shared" si="8"/>
        <v>3.8461538461538464E-2</v>
      </c>
      <c r="K38" s="130">
        <f t="shared" si="9"/>
        <v>5.7692307692307696E-2</v>
      </c>
    </row>
    <row r="39" spans="1:14" x14ac:dyDescent="0.25">
      <c r="A39" t="s">
        <v>85</v>
      </c>
      <c r="B39" s="26">
        <v>191</v>
      </c>
      <c r="C39" s="26">
        <v>179</v>
      </c>
      <c r="D39" s="26">
        <v>172</v>
      </c>
      <c r="E39" s="26">
        <v>108</v>
      </c>
      <c r="G39" t="s">
        <v>15</v>
      </c>
      <c r="H39" s="131">
        <f>D12/C12</f>
        <v>0.50261780104712039</v>
      </c>
      <c r="I39" s="128">
        <f>G12/F12</f>
        <v>0.45810055865921789</v>
      </c>
      <c r="J39" s="128">
        <f>J12/I12</f>
        <v>0.48837209302325579</v>
      </c>
      <c r="K39" s="128">
        <f>M12/L12</f>
        <v>0.71296296296296291</v>
      </c>
    </row>
    <row r="40" spans="1:14" x14ac:dyDescent="0.25">
      <c r="H40" s="128">
        <f>H39+I39+J39+K39</f>
        <v>2.162053415692557</v>
      </c>
      <c r="I40" s="128">
        <f>H40/4</f>
        <v>0.54051335392313926</v>
      </c>
    </row>
    <row r="47" spans="1:14" x14ac:dyDescent="0.25">
      <c r="A47" s="1"/>
      <c r="B47" s="1"/>
      <c r="C47" s="1"/>
      <c r="D47" s="1"/>
      <c r="E47" s="1"/>
      <c r="F47" s="1"/>
      <c r="G47" s="70"/>
      <c r="H47" s="70"/>
      <c r="I47" s="70"/>
      <c r="J47" s="70"/>
      <c r="K47" s="70"/>
      <c r="L47" s="70"/>
      <c r="M47" s="70"/>
      <c r="N47" s="70"/>
    </row>
    <row r="48" spans="1:14" x14ac:dyDescent="0.25">
      <c r="A48" s="1"/>
      <c r="B48" s="1"/>
      <c r="C48" s="1"/>
      <c r="D48" s="1"/>
      <c r="E48" s="70"/>
      <c r="F48" s="70"/>
      <c r="G48" s="70"/>
      <c r="H48" s="1"/>
      <c r="I48" s="70"/>
      <c r="J48" s="70"/>
      <c r="K48" s="70"/>
      <c r="L48" s="1"/>
      <c r="M48" s="70"/>
      <c r="N48" s="70"/>
    </row>
    <row r="49" spans="1:14" x14ac:dyDescent="0.25">
      <c r="A49" s="1"/>
      <c r="B49" s="1"/>
      <c r="C49" s="1"/>
      <c r="D49" s="1"/>
      <c r="E49" s="70"/>
      <c r="F49" s="70"/>
      <c r="G49" s="70"/>
      <c r="H49" s="1"/>
      <c r="I49" s="70"/>
      <c r="J49" s="70"/>
      <c r="K49" s="70"/>
      <c r="L49" s="1"/>
      <c r="M49" s="70"/>
      <c r="N49" s="1"/>
    </row>
    <row r="50" spans="1:14" x14ac:dyDescent="0.25">
      <c r="A50" s="1"/>
      <c r="B50" s="1"/>
      <c r="C50" s="1"/>
      <c r="D50" s="1"/>
      <c r="E50" s="70"/>
      <c r="F50" s="70"/>
      <c r="G50" s="70"/>
      <c r="H50" s="1"/>
      <c r="I50" s="70"/>
      <c r="J50" s="70"/>
      <c r="K50" s="70"/>
      <c r="L50" s="1"/>
      <c r="M50" s="70"/>
      <c r="N50" s="1"/>
    </row>
    <row r="51" spans="1:14" x14ac:dyDescent="0.25">
      <c r="A51" s="1"/>
      <c r="B51" s="1"/>
      <c r="C51" s="1"/>
      <c r="D51" s="1"/>
      <c r="E51" s="70"/>
      <c r="F51" s="70"/>
      <c r="G51" s="70"/>
      <c r="H51" s="1"/>
      <c r="I51" s="70"/>
      <c r="J51" s="70"/>
      <c r="K51" s="70"/>
      <c r="L51" s="1"/>
      <c r="M51" s="70"/>
      <c r="N51" s="1"/>
    </row>
    <row r="52" spans="1:14" x14ac:dyDescent="0.25">
      <c r="A52" s="1"/>
      <c r="B52" s="1"/>
      <c r="C52" s="1"/>
      <c r="D52" s="1"/>
      <c r="E52" s="70"/>
      <c r="F52" s="70"/>
      <c r="G52" s="70"/>
      <c r="H52" s="70"/>
      <c r="I52" s="70"/>
      <c r="J52" s="70"/>
      <c r="K52" s="70"/>
      <c r="L52" s="1"/>
      <c r="M52" s="70"/>
      <c r="N52" s="1"/>
    </row>
    <row r="53" spans="1:14" x14ac:dyDescent="0.25">
      <c r="A53" s="1"/>
      <c r="B53" s="1"/>
      <c r="C53" s="1"/>
      <c r="D53" s="1"/>
      <c r="E53" s="70"/>
      <c r="F53" s="70"/>
      <c r="G53" s="1"/>
      <c r="H53" s="70"/>
      <c r="I53" s="70"/>
      <c r="J53" s="70"/>
      <c r="K53" s="70"/>
      <c r="L53" s="1"/>
      <c r="M53" s="70"/>
      <c r="N53" s="1"/>
    </row>
    <row r="54" spans="1:14" x14ac:dyDescent="0.25">
      <c r="A54" s="1"/>
      <c r="B54" s="1"/>
      <c r="C54" s="1"/>
      <c r="D54" s="1"/>
      <c r="E54" s="70"/>
      <c r="F54" s="70"/>
      <c r="G54" s="1"/>
      <c r="H54" s="70"/>
      <c r="I54" s="70"/>
      <c r="J54" s="70"/>
      <c r="K54" s="70"/>
      <c r="L54" s="1"/>
      <c r="M54" s="70"/>
      <c r="N54" s="1"/>
    </row>
    <row r="55" spans="1:14" x14ac:dyDescent="0.25">
      <c r="A55" s="1"/>
      <c r="B55" s="1"/>
      <c r="C55" s="1"/>
      <c r="D55" s="1"/>
      <c r="E55" s="70"/>
      <c r="F55" s="70"/>
      <c r="G55" s="1"/>
      <c r="H55" s="70"/>
      <c r="I55" s="70"/>
      <c r="J55" s="70"/>
      <c r="K55" s="70"/>
      <c r="L55" s="1"/>
      <c r="M55" s="70"/>
      <c r="N55" s="1"/>
    </row>
    <row r="56" spans="1:14" x14ac:dyDescent="0.25">
      <c r="A56" s="1"/>
      <c r="B56" s="1"/>
      <c r="C56" s="1"/>
      <c r="D56" s="1"/>
      <c r="E56" s="70"/>
      <c r="F56" s="70"/>
      <c r="G56" s="1"/>
      <c r="H56" s="70"/>
      <c r="I56" s="70"/>
      <c r="J56" s="70"/>
      <c r="K56" s="70"/>
      <c r="L56" s="1"/>
      <c r="M56" s="70"/>
      <c r="N56" s="1"/>
    </row>
    <row r="57" spans="1:14" x14ac:dyDescent="0.25">
      <c r="A57" s="1"/>
      <c r="B57" s="1"/>
      <c r="C57" s="1"/>
      <c r="D57" s="1"/>
      <c r="E57" s="70"/>
      <c r="F57" s="70"/>
      <c r="G57" s="1"/>
      <c r="H57" s="1"/>
      <c r="I57" s="70"/>
      <c r="J57" s="1"/>
      <c r="K57" s="70"/>
      <c r="L57" s="1"/>
      <c r="M57" s="70"/>
      <c r="N57" s="1"/>
    </row>
    <row r="58" spans="1:14" x14ac:dyDescent="0.25">
      <c r="A58" s="1"/>
      <c r="B58" s="1"/>
      <c r="C58" s="1"/>
      <c r="D58" s="1"/>
      <c r="E58" s="70"/>
      <c r="F58" s="1"/>
      <c r="G58" s="1"/>
      <c r="H58" s="1"/>
      <c r="I58" s="70"/>
      <c r="J58" s="1"/>
      <c r="K58" s="70"/>
      <c r="L58" s="1"/>
      <c r="M58" s="70"/>
      <c r="N58" s="1"/>
    </row>
    <row r="59" spans="1:14" x14ac:dyDescent="0.25">
      <c r="A59" s="1"/>
      <c r="B59" s="1"/>
      <c r="C59" s="1"/>
      <c r="D59" s="1"/>
      <c r="E59" s="70"/>
      <c r="F59" s="1"/>
      <c r="G59" s="1"/>
      <c r="H59" s="1"/>
      <c r="I59" s="70"/>
      <c r="J59" s="1"/>
      <c r="K59" s="70"/>
      <c r="L59" s="1"/>
      <c r="M59" s="70"/>
      <c r="N59" s="1"/>
    </row>
    <row r="60" spans="1:14" x14ac:dyDescent="0.25">
      <c r="A60" s="1"/>
      <c r="B60" s="1"/>
      <c r="C60" s="1"/>
      <c r="D60" s="1"/>
      <c r="E60" s="70"/>
      <c r="F60" s="1"/>
      <c r="G60" s="1"/>
      <c r="H60" s="1"/>
      <c r="I60" s="70"/>
      <c r="J60" s="1"/>
      <c r="K60" s="1"/>
      <c r="L60" s="1"/>
      <c r="M60" s="70"/>
      <c r="N60" s="1"/>
    </row>
    <row r="61" spans="1:14" x14ac:dyDescent="0.25">
      <c r="A61" s="1"/>
      <c r="B61" s="1"/>
      <c r="C61" s="1"/>
      <c r="D61" s="1"/>
      <c r="E61" s="70"/>
      <c r="F61" s="1"/>
      <c r="G61" s="1"/>
      <c r="H61" s="1"/>
      <c r="I61" s="70"/>
      <c r="J61" s="1"/>
      <c r="K61" s="1"/>
      <c r="L61" s="1"/>
      <c r="M61" s="70"/>
      <c r="N61" s="1"/>
    </row>
    <row r="62" spans="1:14" x14ac:dyDescent="0.25">
      <c r="A62" s="1"/>
      <c r="B62" s="1"/>
      <c r="C62" s="1"/>
      <c r="D62" s="1"/>
      <c r="E62" s="70"/>
      <c r="F62" s="1"/>
      <c r="G62" s="1"/>
      <c r="H62" s="1"/>
      <c r="I62" s="70"/>
      <c r="J62" s="1"/>
      <c r="K62" s="1"/>
      <c r="L62" s="1"/>
      <c r="M62" s="70"/>
      <c r="N62" s="1"/>
    </row>
    <row r="63" spans="1:14" x14ac:dyDescent="0.25">
      <c r="A63" s="1"/>
      <c r="B63" s="1"/>
      <c r="C63" s="1"/>
      <c r="D63" s="1"/>
      <c r="E63" s="70"/>
      <c r="F63" s="1"/>
      <c r="G63" s="1"/>
      <c r="H63" s="1"/>
      <c r="I63" s="70"/>
      <c r="J63" s="1"/>
      <c r="K63" s="1"/>
      <c r="L63" s="1"/>
      <c r="M63" s="70"/>
      <c r="N63" s="1"/>
    </row>
    <row r="64" spans="1:14" x14ac:dyDescent="0.25">
      <c r="A64" s="1"/>
      <c r="B64" s="1"/>
      <c r="C64" s="1"/>
      <c r="D64" s="1"/>
      <c r="E64" s="70"/>
      <c r="F64" s="1"/>
      <c r="G64" s="1"/>
      <c r="H64" s="1"/>
      <c r="I64" s="70"/>
      <c r="J64" s="1"/>
      <c r="K64" s="1"/>
      <c r="L64" s="1"/>
      <c r="M64" s="70"/>
      <c r="N64" s="1"/>
    </row>
    <row r="65" spans="1:14" x14ac:dyDescent="0.25">
      <c r="A65" s="1"/>
      <c r="B65" s="1"/>
      <c r="C65" s="1"/>
      <c r="D65" s="1"/>
      <c r="E65" s="70"/>
      <c r="F65" s="1"/>
      <c r="G65" s="1"/>
      <c r="H65" s="1"/>
      <c r="I65" s="70"/>
      <c r="J65" s="1"/>
      <c r="K65" s="1"/>
      <c r="L65" s="1"/>
      <c r="M65" s="70"/>
      <c r="N65" s="1"/>
    </row>
    <row r="66" spans="1:14" x14ac:dyDescent="0.25">
      <c r="A66" s="1"/>
      <c r="B66" s="1"/>
      <c r="C66" s="1"/>
      <c r="D66" s="1"/>
      <c r="E66" s="70"/>
      <c r="F66" s="1"/>
      <c r="G66" s="1"/>
      <c r="H66" s="1"/>
      <c r="I66" s="70"/>
      <c r="J66" s="1"/>
      <c r="K66" s="1"/>
      <c r="L66" s="1"/>
      <c r="M66" s="70"/>
      <c r="N66" s="1"/>
    </row>
    <row r="67" spans="1:14" x14ac:dyDescent="0.25">
      <c r="A67" s="1"/>
      <c r="B67" s="1"/>
      <c r="C67" s="1"/>
      <c r="D67" s="1"/>
      <c r="E67" s="70"/>
      <c r="F67" s="1"/>
      <c r="G67" s="1"/>
      <c r="H67" s="1"/>
      <c r="I67" s="70"/>
      <c r="J67" s="1"/>
      <c r="K67" s="1"/>
      <c r="L67" s="1"/>
      <c r="M67" s="70"/>
      <c r="N67" s="1"/>
    </row>
    <row r="68" spans="1:14" x14ac:dyDescent="0.25">
      <c r="A68" s="1"/>
      <c r="B68" s="1"/>
      <c r="C68" s="1"/>
      <c r="D68" s="1"/>
      <c r="E68" s="70"/>
      <c r="F68" s="1"/>
      <c r="G68" s="1"/>
      <c r="H68" s="1"/>
      <c r="I68" s="70"/>
      <c r="J68" s="1"/>
      <c r="K68" s="1"/>
      <c r="L68" s="1"/>
      <c r="M68" s="70"/>
      <c r="N68" s="1"/>
    </row>
    <row r="69" spans="1:14" x14ac:dyDescent="0.25">
      <c r="A69" s="1"/>
      <c r="B69" s="1"/>
      <c r="C69" s="1"/>
      <c r="D69" s="1"/>
      <c r="E69" s="70"/>
      <c r="F69" s="1"/>
      <c r="G69" s="1"/>
      <c r="H69" s="1"/>
      <c r="I69" s="1"/>
      <c r="J69" s="1"/>
      <c r="K69" s="1"/>
      <c r="L69" s="1"/>
      <c r="M69" s="70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70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70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70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70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70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70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70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70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70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70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70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70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70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70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70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70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70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70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70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70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70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70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70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70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70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70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70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70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70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70"/>
      <c r="N99" s="1"/>
    </row>
    <row r="100" spans="1:14" x14ac:dyDescent="0.25">
      <c r="A100" s="1"/>
      <c r="B100" s="1"/>
      <c r="C100" s="1"/>
      <c r="D100" s="1"/>
      <c r="E100" s="70"/>
      <c r="F100" s="70"/>
      <c r="G100" s="70"/>
      <c r="H100" s="1"/>
      <c r="I100" s="70"/>
      <c r="J100" s="70"/>
      <c r="K100" s="70"/>
      <c r="L100" s="1"/>
      <c r="M100" s="70"/>
      <c r="N100" s="7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workbookViewId="0">
      <selection activeCell="G46" sqref="G46"/>
    </sheetView>
  </sheetViews>
  <sheetFormatPr defaultRowHeight="15" x14ac:dyDescent="0.25"/>
  <cols>
    <col min="3" max="3" width="10" bestFit="1" customWidth="1"/>
    <col min="8" max="8" width="10.42578125" customWidth="1"/>
    <col min="13" max="13" width="10" bestFit="1" customWidth="1"/>
    <col min="17" max="17" width="12.28515625" bestFit="1" customWidth="1"/>
    <col min="18" max="18" width="12.28515625" customWidth="1"/>
    <col min="19" max="19" width="10.5703125" bestFit="1" customWidth="1"/>
    <col min="23" max="26" width="10.5703125" bestFit="1" customWidth="1"/>
  </cols>
  <sheetData>
    <row r="1" spans="1:34" x14ac:dyDescent="0.25">
      <c r="A1" s="2"/>
      <c r="B1" s="3">
        <v>2011</v>
      </c>
      <c r="C1" s="3"/>
      <c r="D1" s="3"/>
      <c r="E1" s="3"/>
      <c r="F1" s="3"/>
      <c r="G1" s="3">
        <v>2012</v>
      </c>
      <c r="H1" s="3"/>
      <c r="I1" s="3"/>
      <c r="J1" s="3"/>
      <c r="K1" s="3"/>
      <c r="L1" s="3">
        <v>2013</v>
      </c>
      <c r="M1" s="3"/>
      <c r="N1" s="3"/>
      <c r="O1" s="3"/>
      <c r="P1" s="3">
        <v>2015</v>
      </c>
      <c r="Q1" s="3"/>
      <c r="R1" s="3"/>
      <c r="S1" s="3"/>
      <c r="T1" s="4"/>
    </row>
    <row r="2" spans="1:34" x14ac:dyDescent="0.25">
      <c r="A2" s="5"/>
      <c r="B2" s="1" t="s">
        <v>1</v>
      </c>
      <c r="C2" s="1" t="s">
        <v>22</v>
      </c>
      <c r="D2" s="1" t="s">
        <v>23</v>
      </c>
      <c r="E2" s="1" t="s">
        <v>24</v>
      </c>
      <c r="F2" s="1"/>
      <c r="G2" s="1" t="s">
        <v>1</v>
      </c>
      <c r="H2" s="1" t="s">
        <v>22</v>
      </c>
      <c r="I2" s="1" t="s">
        <v>23</v>
      </c>
      <c r="J2" s="1" t="s">
        <v>24</v>
      </c>
      <c r="K2" s="1"/>
      <c r="L2" s="1" t="s">
        <v>1</v>
      </c>
      <c r="M2" s="1" t="s">
        <v>22</v>
      </c>
      <c r="N2" s="1" t="s">
        <v>23</v>
      </c>
      <c r="O2" s="1" t="s">
        <v>24</v>
      </c>
      <c r="P2" s="1"/>
      <c r="Q2" s="1"/>
      <c r="R2" s="1"/>
      <c r="S2" s="1"/>
      <c r="T2" s="6"/>
    </row>
    <row r="3" spans="1:34" x14ac:dyDescent="0.25">
      <c r="A3" s="5" t="s">
        <v>20</v>
      </c>
      <c r="B3" s="1">
        <v>1</v>
      </c>
      <c r="C3" s="1">
        <v>1108636</v>
      </c>
      <c r="D3" s="1">
        <v>139247</v>
      </c>
      <c r="E3" s="35">
        <f t="shared" ref="E3:E8" si="0">D3/C3</f>
        <v>0.1256020912183981</v>
      </c>
      <c r="F3" s="1" t="s">
        <v>25</v>
      </c>
      <c r="G3" s="1">
        <v>4</v>
      </c>
      <c r="H3" s="1">
        <v>343269</v>
      </c>
      <c r="I3" s="1">
        <v>9330</v>
      </c>
      <c r="J3" s="35">
        <v>0.03</v>
      </c>
      <c r="K3" s="1" t="s">
        <v>25</v>
      </c>
      <c r="L3" s="1">
        <v>4</v>
      </c>
      <c r="M3" s="1">
        <v>356804</v>
      </c>
      <c r="N3" s="1">
        <v>9793</v>
      </c>
      <c r="O3" s="35">
        <f>N3/M3</f>
        <v>2.7446441183394805E-2</v>
      </c>
      <c r="P3" s="1" t="s">
        <v>30</v>
      </c>
      <c r="Q3" s="1">
        <v>1</v>
      </c>
      <c r="R3" s="36">
        <v>20726</v>
      </c>
      <c r="S3" s="36">
        <v>19385</v>
      </c>
      <c r="T3" s="58">
        <v>0.94</v>
      </c>
    </row>
    <row r="4" spans="1:34" x14ac:dyDescent="0.25">
      <c r="A4" s="5" t="s">
        <v>33</v>
      </c>
      <c r="B4" s="1">
        <v>5</v>
      </c>
      <c r="C4" s="1">
        <v>3633780</v>
      </c>
      <c r="D4" s="1">
        <v>34603</v>
      </c>
      <c r="E4" s="35">
        <f t="shared" si="0"/>
        <v>9.5225908007639422E-3</v>
      </c>
      <c r="F4" s="1" t="s">
        <v>20</v>
      </c>
      <c r="G4" s="1">
        <v>1</v>
      </c>
      <c r="H4" s="1">
        <v>1136700</v>
      </c>
      <c r="I4" s="1">
        <v>186658</v>
      </c>
      <c r="J4" s="35">
        <v>0.16</v>
      </c>
      <c r="K4" s="1" t="s">
        <v>20</v>
      </c>
      <c r="L4" s="1">
        <v>1</v>
      </c>
      <c r="M4" s="1">
        <v>1207765</v>
      </c>
      <c r="N4" s="1">
        <v>184311</v>
      </c>
      <c r="O4" s="35">
        <f t="shared" ref="O4:O8" si="1">N4/M4</f>
        <v>0.15260501836035983</v>
      </c>
      <c r="P4" s="1" t="s">
        <v>20</v>
      </c>
      <c r="Q4" s="1">
        <v>4</v>
      </c>
      <c r="R4" s="36">
        <v>1184443</v>
      </c>
      <c r="S4" s="36">
        <v>229822</v>
      </c>
      <c r="T4" s="58">
        <v>0.19</v>
      </c>
    </row>
    <row r="5" spans="1:34" x14ac:dyDescent="0.25">
      <c r="A5" s="5" t="s">
        <v>21</v>
      </c>
      <c r="B5" s="1">
        <v>3</v>
      </c>
      <c r="C5" s="1">
        <v>1813561</v>
      </c>
      <c r="D5" s="1">
        <v>168107</v>
      </c>
      <c r="E5" s="35">
        <f t="shared" si="0"/>
        <v>9.2694428254687877E-2</v>
      </c>
      <c r="F5" s="1" t="s">
        <v>26</v>
      </c>
      <c r="G5" s="1">
        <v>5</v>
      </c>
      <c r="H5" s="1">
        <v>1705436</v>
      </c>
      <c r="I5" s="1">
        <v>41500</v>
      </c>
      <c r="J5" s="35">
        <v>0.02</v>
      </c>
      <c r="K5" s="1" t="s">
        <v>29</v>
      </c>
      <c r="L5" s="1">
        <v>5</v>
      </c>
      <c r="M5" s="1">
        <v>112104</v>
      </c>
      <c r="N5" s="1">
        <v>2162</v>
      </c>
      <c r="O5" s="35">
        <f t="shared" si="1"/>
        <v>1.9285663312638264E-2</v>
      </c>
      <c r="P5" s="1" t="s">
        <v>31</v>
      </c>
      <c r="Q5" s="1">
        <v>3</v>
      </c>
      <c r="R5" s="36">
        <v>67541</v>
      </c>
      <c r="S5" s="36">
        <v>23579</v>
      </c>
      <c r="T5" s="58">
        <v>0.34</v>
      </c>
    </row>
    <row r="6" spans="1:34" x14ac:dyDescent="0.25">
      <c r="A6" s="5" t="s">
        <v>34</v>
      </c>
      <c r="B6" s="1">
        <v>4</v>
      </c>
      <c r="C6" s="1">
        <v>19516701</v>
      </c>
      <c r="D6" s="1">
        <v>458173</v>
      </c>
      <c r="E6" s="35">
        <f t="shared" si="0"/>
        <v>2.3475945038047157E-2</v>
      </c>
      <c r="F6" s="1" t="s">
        <v>27</v>
      </c>
      <c r="G6" s="1">
        <v>3</v>
      </c>
      <c r="H6" s="1">
        <v>97193</v>
      </c>
      <c r="I6" s="1">
        <v>4169</v>
      </c>
      <c r="J6" s="35">
        <v>0.04</v>
      </c>
      <c r="K6" s="1" t="s">
        <v>27</v>
      </c>
      <c r="L6" s="1">
        <v>3</v>
      </c>
      <c r="M6" s="1">
        <v>92391</v>
      </c>
      <c r="N6" s="1">
        <v>2606</v>
      </c>
      <c r="O6" s="35">
        <f t="shared" si="1"/>
        <v>2.820621056163479E-2</v>
      </c>
      <c r="P6" s="1" t="s">
        <v>32</v>
      </c>
      <c r="Q6" s="1">
        <v>2</v>
      </c>
      <c r="R6" s="36">
        <v>17123</v>
      </c>
      <c r="S6" s="36">
        <v>12429</v>
      </c>
      <c r="T6" s="58">
        <v>0.73</v>
      </c>
    </row>
    <row r="7" spans="1:34" x14ac:dyDescent="0.25">
      <c r="A7" s="5" t="s">
        <v>35</v>
      </c>
      <c r="B7" s="1">
        <v>2</v>
      </c>
      <c r="C7" s="1">
        <v>317205</v>
      </c>
      <c r="D7" s="1">
        <v>36442</v>
      </c>
      <c r="E7" s="35">
        <f t="shared" si="0"/>
        <v>0.1148846960167715</v>
      </c>
      <c r="F7" s="1" t="s">
        <v>21</v>
      </c>
      <c r="G7" s="1">
        <v>2</v>
      </c>
      <c r="H7" s="14">
        <v>1908669</v>
      </c>
      <c r="I7" s="14">
        <v>167566</v>
      </c>
      <c r="J7" s="35">
        <f>I7/H7</f>
        <v>8.7792068713852423E-2</v>
      </c>
      <c r="K7" s="1" t="s">
        <v>21</v>
      </c>
      <c r="L7" s="1">
        <v>2</v>
      </c>
      <c r="M7" s="1">
        <v>1787561</v>
      </c>
      <c r="N7" s="1">
        <v>93934</v>
      </c>
      <c r="O7" s="35">
        <f t="shared" si="1"/>
        <v>5.2548696240296136E-2</v>
      </c>
      <c r="P7" s="1" t="s">
        <v>21</v>
      </c>
      <c r="Q7" s="1">
        <v>5</v>
      </c>
      <c r="R7" s="36">
        <v>1601708</v>
      </c>
      <c r="S7" s="36">
        <v>118503</v>
      </c>
      <c r="T7" s="59">
        <v>7.3999999999999996E-2</v>
      </c>
    </row>
    <row r="8" spans="1:34" ht="15.75" thickBot="1" x14ac:dyDescent="0.3">
      <c r="A8" s="7" t="s">
        <v>28</v>
      </c>
      <c r="B8" s="8" t="s">
        <v>14</v>
      </c>
      <c r="C8" s="8">
        <v>132113746</v>
      </c>
      <c r="D8" s="8">
        <v>995814</v>
      </c>
      <c r="E8" s="60">
        <f t="shared" si="0"/>
        <v>7.5375502561255059E-3</v>
      </c>
      <c r="F8" s="8" t="s">
        <v>28</v>
      </c>
      <c r="G8" s="8" t="s">
        <v>14</v>
      </c>
      <c r="H8" s="8">
        <v>133832983</v>
      </c>
      <c r="I8" s="8">
        <v>965471</v>
      </c>
      <c r="J8" s="60">
        <v>7.1999999999999998E-3</v>
      </c>
      <c r="K8" s="8" t="s">
        <v>15</v>
      </c>
      <c r="L8" s="8"/>
      <c r="M8" s="8">
        <v>134750236</v>
      </c>
      <c r="N8" s="8">
        <v>825271</v>
      </c>
      <c r="O8" s="61">
        <f t="shared" si="1"/>
        <v>6.1244493850088691E-3</v>
      </c>
      <c r="P8" s="8"/>
      <c r="Q8" s="8" t="s">
        <v>14</v>
      </c>
      <c r="R8" s="11">
        <v>142314231</v>
      </c>
      <c r="S8" s="11">
        <v>1126648</v>
      </c>
      <c r="T8" s="62">
        <v>7.9000000000000008E-3</v>
      </c>
    </row>
    <row r="9" spans="1:34" x14ac:dyDescent="0.25">
      <c r="A9" s="1"/>
      <c r="B9" s="1"/>
      <c r="C9" s="1"/>
      <c r="D9" s="1"/>
      <c r="E9" s="89"/>
      <c r="F9" s="1"/>
      <c r="G9" s="1"/>
      <c r="H9" s="1"/>
      <c r="I9" s="1"/>
      <c r="J9" s="89"/>
      <c r="K9" s="1"/>
      <c r="L9" s="1"/>
      <c r="M9" s="1"/>
      <c r="N9" s="1"/>
      <c r="O9" s="35"/>
      <c r="P9" s="1"/>
      <c r="Q9" s="1"/>
      <c r="R9" s="36"/>
      <c r="S9" s="36"/>
      <c r="T9" s="172"/>
    </row>
    <row r="10" spans="1:34" x14ac:dyDescent="0.25">
      <c r="A10" s="1" t="s">
        <v>22</v>
      </c>
      <c r="E10" s="20"/>
      <c r="G10" s="1" t="s">
        <v>23</v>
      </c>
      <c r="J10" s="17"/>
      <c r="L10" s="1" t="s">
        <v>24</v>
      </c>
      <c r="O10" s="17"/>
      <c r="R10" s="10"/>
      <c r="S10" s="10"/>
      <c r="T10" s="19"/>
    </row>
    <row r="11" spans="1:34" x14ac:dyDescent="0.25">
      <c r="B11">
        <v>2011</v>
      </c>
      <c r="C11">
        <v>2012</v>
      </c>
      <c r="D11">
        <v>2013</v>
      </c>
      <c r="E11">
        <v>2015</v>
      </c>
      <c r="G11">
        <v>2011</v>
      </c>
      <c r="H11">
        <v>2012</v>
      </c>
      <c r="I11">
        <v>2013</v>
      </c>
      <c r="J11" s="26">
        <v>2015</v>
      </c>
      <c r="L11">
        <v>2011</v>
      </c>
      <c r="M11">
        <v>2012</v>
      </c>
      <c r="N11">
        <v>2013</v>
      </c>
      <c r="O11" s="26">
        <v>2015</v>
      </c>
      <c r="R11" s="10"/>
      <c r="S11" s="10"/>
      <c r="T11" s="19"/>
    </row>
    <row r="12" spans="1:34" x14ac:dyDescent="0.25">
      <c r="A12" t="s">
        <v>30</v>
      </c>
      <c r="B12">
        <v>15676</v>
      </c>
      <c r="C12">
        <v>16836</v>
      </c>
      <c r="D12">
        <v>17008</v>
      </c>
      <c r="E12">
        <v>20726</v>
      </c>
      <c r="G12" s="57">
        <v>0</v>
      </c>
      <c r="H12" s="57">
        <v>0</v>
      </c>
      <c r="I12" s="57">
        <v>0</v>
      </c>
      <c r="J12" s="26">
        <v>19385</v>
      </c>
      <c r="L12" s="20">
        <f>G12/B12</f>
        <v>0</v>
      </c>
      <c r="M12" s="20">
        <f t="shared" ref="M12:O23" si="2">H12/C12</f>
        <v>0</v>
      </c>
      <c r="N12" s="20">
        <f t="shared" si="2"/>
        <v>0</v>
      </c>
      <c r="O12" s="20">
        <f t="shared" si="2"/>
        <v>0.93529865868956863</v>
      </c>
      <c r="R12" s="10"/>
      <c r="S12" s="10"/>
      <c r="T12" s="19"/>
    </row>
    <row r="13" spans="1:34" x14ac:dyDescent="0.25">
      <c r="A13" t="s">
        <v>25</v>
      </c>
      <c r="B13">
        <v>329485</v>
      </c>
      <c r="C13">
        <v>343269</v>
      </c>
      <c r="D13">
        <v>356804</v>
      </c>
      <c r="E13">
        <v>437151</v>
      </c>
      <c r="G13" s="57">
        <v>9990</v>
      </c>
      <c r="H13" s="57">
        <v>9330</v>
      </c>
      <c r="I13" s="57">
        <v>9793</v>
      </c>
      <c r="J13" s="26">
        <v>10405</v>
      </c>
      <c r="L13" s="20">
        <f t="shared" ref="L13:L23" si="3">G13/B13</f>
        <v>3.0320044918585063E-2</v>
      </c>
      <c r="M13" s="20">
        <f t="shared" si="2"/>
        <v>2.7179850204941316E-2</v>
      </c>
      <c r="N13" s="20">
        <f t="shared" si="2"/>
        <v>2.7446441183394805E-2</v>
      </c>
      <c r="O13" s="20">
        <f t="shared" si="2"/>
        <v>2.3801844214013008E-2</v>
      </c>
      <c r="R13" s="10"/>
      <c r="S13" s="10"/>
      <c r="T13" s="19"/>
    </row>
    <row r="14" spans="1:34" x14ac:dyDescent="0.25">
      <c r="A14" t="s">
        <v>20</v>
      </c>
      <c r="B14">
        <v>1108636</v>
      </c>
      <c r="C14">
        <v>1136700</v>
      </c>
      <c r="D14">
        <v>1207765</v>
      </c>
      <c r="E14">
        <v>1184443</v>
      </c>
      <c r="G14" s="57">
        <v>139247</v>
      </c>
      <c r="H14" s="57">
        <v>186658</v>
      </c>
      <c r="I14" s="57">
        <v>184311</v>
      </c>
      <c r="J14" s="26">
        <v>229822</v>
      </c>
      <c r="L14" s="20">
        <f t="shared" si="3"/>
        <v>0.1256020912183981</v>
      </c>
      <c r="M14" s="20">
        <f t="shared" si="2"/>
        <v>0.16421043371162136</v>
      </c>
      <c r="N14" s="20">
        <f t="shared" si="2"/>
        <v>0.15260501836035983</v>
      </c>
      <c r="O14" s="20">
        <f t="shared" si="2"/>
        <v>0.19403382011629094</v>
      </c>
      <c r="R14" s="10"/>
      <c r="S14" s="10"/>
      <c r="T14" s="19"/>
    </row>
    <row r="15" spans="1:34" x14ac:dyDescent="0.25">
      <c r="A15" t="s">
        <v>96</v>
      </c>
      <c r="B15">
        <v>63777</v>
      </c>
      <c r="C15">
        <v>64017</v>
      </c>
      <c r="D15">
        <v>63102</v>
      </c>
      <c r="E15">
        <v>67541</v>
      </c>
      <c r="G15" s="57">
        <v>0</v>
      </c>
      <c r="H15" s="57">
        <v>0</v>
      </c>
      <c r="I15" s="57">
        <v>0</v>
      </c>
      <c r="J15" s="26">
        <v>23579</v>
      </c>
      <c r="L15" s="20">
        <f t="shared" si="3"/>
        <v>0</v>
      </c>
      <c r="M15" s="20">
        <f t="shared" si="2"/>
        <v>0</v>
      </c>
      <c r="N15" s="20">
        <f t="shared" si="2"/>
        <v>0</v>
      </c>
      <c r="O15" s="20">
        <f t="shared" si="2"/>
        <v>0.3491064686634785</v>
      </c>
      <c r="R15" s="10"/>
      <c r="S15" s="10"/>
      <c r="T15" s="19"/>
      <c r="Y15" t="s">
        <v>20</v>
      </c>
      <c r="Z15">
        <v>1108636</v>
      </c>
      <c r="AA15">
        <v>1136700</v>
      </c>
      <c r="AB15">
        <v>1207765</v>
      </c>
      <c r="AC15">
        <v>1184443</v>
      </c>
      <c r="AE15">
        <v>139247</v>
      </c>
      <c r="AF15">
        <v>186658</v>
      </c>
      <c r="AG15">
        <v>184311</v>
      </c>
      <c r="AH15">
        <v>229822</v>
      </c>
    </row>
    <row r="16" spans="1:34" x14ac:dyDescent="0.25">
      <c r="A16" t="s">
        <v>32</v>
      </c>
      <c r="B16">
        <v>40827</v>
      </c>
      <c r="C16">
        <v>24975</v>
      </c>
      <c r="D16">
        <v>21469</v>
      </c>
      <c r="E16">
        <v>17123</v>
      </c>
      <c r="G16" s="57">
        <v>0</v>
      </c>
      <c r="H16" s="57">
        <v>0</v>
      </c>
      <c r="I16" s="57">
        <v>0</v>
      </c>
      <c r="J16" s="26">
        <v>12429</v>
      </c>
      <c r="L16" s="20">
        <f t="shared" si="3"/>
        <v>0</v>
      </c>
      <c r="M16" s="20">
        <f t="shared" si="2"/>
        <v>0</v>
      </c>
      <c r="N16" s="20">
        <f t="shared" si="2"/>
        <v>0</v>
      </c>
      <c r="O16" s="20">
        <f t="shared" si="2"/>
        <v>0.72586579454534839</v>
      </c>
      <c r="R16" s="10"/>
      <c r="S16" s="10"/>
      <c r="T16" s="19"/>
      <c r="Z16">
        <f>AC15-Z15</f>
        <v>75807</v>
      </c>
      <c r="AA16">
        <f>AA15-Z15</f>
        <v>28064</v>
      </c>
      <c r="AB16">
        <f>AB15-AA15</f>
        <v>71065</v>
      </c>
      <c r="AC16">
        <f>AC15-AB15</f>
        <v>-23322</v>
      </c>
      <c r="AE16">
        <f>AH15-AE15</f>
        <v>90575</v>
      </c>
      <c r="AF16">
        <f>AF15-AE15</f>
        <v>47411</v>
      </c>
      <c r="AG16">
        <f t="shared" ref="AG16:AH16" si="4">AG15-AF15</f>
        <v>-2347</v>
      </c>
      <c r="AH16">
        <f t="shared" si="4"/>
        <v>45511</v>
      </c>
    </row>
    <row r="17" spans="1:37" x14ac:dyDescent="0.25">
      <c r="A17" t="s">
        <v>26</v>
      </c>
      <c r="B17">
        <v>629023</v>
      </c>
      <c r="C17">
        <v>1705436</v>
      </c>
      <c r="D17">
        <v>1181503</v>
      </c>
      <c r="E17">
        <v>622241</v>
      </c>
      <c r="G17" s="57">
        <v>12100</v>
      </c>
      <c r="H17" s="57">
        <v>41500</v>
      </c>
      <c r="I17" s="57">
        <v>20600</v>
      </c>
      <c r="J17" s="26">
        <v>2800</v>
      </c>
      <c r="L17" s="20">
        <f t="shared" si="3"/>
        <v>1.9236180553016343E-2</v>
      </c>
      <c r="M17" s="20">
        <f t="shared" si="2"/>
        <v>2.4333953311645819E-2</v>
      </c>
      <c r="N17" s="20">
        <f t="shared" si="2"/>
        <v>1.7435419122930708E-2</v>
      </c>
      <c r="O17" s="20">
        <f t="shared" si="2"/>
        <v>4.4998642005268054E-3</v>
      </c>
      <c r="R17" s="10"/>
      <c r="S17" s="10"/>
      <c r="T17" s="19"/>
      <c r="Z17" s="66">
        <f>(AC15-Z15)/Z15</f>
        <v>6.8378620214389577E-2</v>
      </c>
      <c r="AA17" s="17">
        <f>(AA15-Z15)/Z15</f>
        <v>2.5313989442882965E-2</v>
      </c>
      <c r="AB17" s="17">
        <f>(AB15-AA15)/AA15</f>
        <v>6.251869446643793E-2</v>
      </c>
      <c r="AC17" s="17">
        <f t="shared" ref="AC17" si="5">(AC15-AB15)/AB15</f>
        <v>-1.9310047898390831E-2</v>
      </c>
      <c r="AE17">
        <f>AE16/AE15</f>
        <v>0.65046284659633602</v>
      </c>
      <c r="AF17" s="17">
        <f>(AF15-AE15)/AE15</f>
        <v>0.34048130300832335</v>
      </c>
      <c r="AG17" s="17">
        <f t="shared" ref="AG17:AH17" si="6">(AG15-AF15)/AF15</f>
        <v>-1.257379806919607E-2</v>
      </c>
      <c r="AH17" s="17">
        <f t="shared" si="6"/>
        <v>0.24692503431699681</v>
      </c>
      <c r="AK17">
        <f>AE16-Z16</f>
        <v>14768</v>
      </c>
    </row>
    <row r="18" spans="1:37" x14ac:dyDescent="0.25">
      <c r="A18" t="s">
        <v>29</v>
      </c>
      <c r="B18">
        <v>120421</v>
      </c>
      <c r="C18">
        <v>115096</v>
      </c>
      <c r="D18">
        <v>112104</v>
      </c>
      <c r="E18">
        <v>124138</v>
      </c>
      <c r="G18" s="57">
        <v>1465</v>
      </c>
      <c r="H18" s="57">
        <v>2201</v>
      </c>
      <c r="I18" s="57">
        <v>2162</v>
      </c>
      <c r="J18" s="26">
        <v>1591</v>
      </c>
      <c r="L18" s="20">
        <f t="shared" si="3"/>
        <v>1.2165652170302523E-2</v>
      </c>
      <c r="M18" s="20">
        <f t="shared" si="2"/>
        <v>1.9123166747758394E-2</v>
      </c>
      <c r="N18" s="20">
        <f t="shared" si="2"/>
        <v>1.9285663312638264E-2</v>
      </c>
      <c r="O18" s="20">
        <f t="shared" si="2"/>
        <v>1.2816381768676796E-2</v>
      </c>
      <c r="R18" s="10"/>
      <c r="S18" s="10"/>
      <c r="T18" s="19"/>
      <c r="AE18" s="17">
        <f>AE15/Z15</f>
        <v>0.1256020912183981</v>
      </c>
      <c r="AF18" s="17">
        <f t="shared" ref="AF18:AH18" si="7">AF15/AA15</f>
        <v>0.16421043371162136</v>
      </c>
      <c r="AG18" s="17">
        <f t="shared" si="7"/>
        <v>0.15260501836035983</v>
      </c>
      <c r="AH18" s="17">
        <f t="shared" si="7"/>
        <v>0.19403382011629094</v>
      </c>
    </row>
    <row r="19" spans="1:37" x14ac:dyDescent="0.25">
      <c r="A19" t="s">
        <v>33</v>
      </c>
      <c r="B19">
        <v>3633780</v>
      </c>
      <c r="C19">
        <v>3761521</v>
      </c>
      <c r="D19">
        <v>3590698</v>
      </c>
      <c r="E19">
        <v>3836979</v>
      </c>
      <c r="G19" s="57">
        <v>34603</v>
      </c>
      <c r="H19" s="57">
        <v>24000</v>
      </c>
      <c r="I19" s="57">
        <v>15141</v>
      </c>
      <c r="J19" s="26">
        <v>11266</v>
      </c>
      <c r="L19" s="20">
        <f t="shared" si="3"/>
        <v>9.5225908007639422E-3</v>
      </c>
      <c r="M19" s="20">
        <f t="shared" si="2"/>
        <v>6.3803977167746773E-3</v>
      </c>
      <c r="N19" s="20">
        <f t="shared" si="2"/>
        <v>4.2167288922655153E-3</v>
      </c>
      <c r="O19" s="20">
        <f t="shared" si="2"/>
        <v>2.9361641020188016E-3</v>
      </c>
      <c r="Q19" s="65"/>
      <c r="R19" s="10"/>
      <c r="S19" s="10"/>
      <c r="T19" s="19"/>
    </row>
    <row r="20" spans="1:37" x14ac:dyDescent="0.25">
      <c r="A20" t="s">
        <v>27</v>
      </c>
      <c r="B20">
        <v>101605</v>
      </c>
      <c r="C20">
        <v>97193</v>
      </c>
      <c r="D20">
        <v>92391</v>
      </c>
      <c r="E20">
        <v>105231</v>
      </c>
      <c r="G20" s="57">
        <v>3093</v>
      </c>
      <c r="H20" s="57">
        <v>4169</v>
      </c>
      <c r="I20" s="57">
        <v>2606</v>
      </c>
      <c r="J20" s="26">
        <v>0</v>
      </c>
      <c r="L20" s="20">
        <f t="shared" si="3"/>
        <v>3.0441415284680872E-2</v>
      </c>
      <c r="M20" s="20">
        <f t="shared" si="2"/>
        <v>4.2894035578693937E-2</v>
      </c>
      <c r="N20" s="20">
        <f t="shared" si="2"/>
        <v>2.820621056163479E-2</v>
      </c>
      <c r="O20" s="20">
        <f t="shared" si="2"/>
        <v>0</v>
      </c>
      <c r="R20" s="10"/>
      <c r="S20" s="10"/>
      <c r="T20" s="19"/>
    </row>
    <row r="21" spans="1:37" x14ac:dyDescent="0.25">
      <c r="A21" t="s">
        <v>21</v>
      </c>
      <c r="B21">
        <v>1813561</v>
      </c>
      <c r="C21" s="65">
        <v>1908669</v>
      </c>
      <c r="D21">
        <v>1787561</v>
      </c>
      <c r="E21">
        <v>1601708</v>
      </c>
      <c r="G21" s="57">
        <v>168107</v>
      </c>
      <c r="H21" s="57">
        <v>167566</v>
      </c>
      <c r="I21" s="57">
        <v>93934</v>
      </c>
      <c r="J21" s="26">
        <v>118503</v>
      </c>
      <c r="L21" s="20">
        <f t="shared" si="3"/>
        <v>9.2694428254687877E-2</v>
      </c>
      <c r="M21" s="20">
        <f t="shared" si="2"/>
        <v>8.7792068713852423E-2</v>
      </c>
      <c r="N21" s="20">
        <f t="shared" si="2"/>
        <v>5.2548696240296136E-2</v>
      </c>
      <c r="O21" s="20">
        <f t="shared" si="2"/>
        <v>7.3985395590207448E-2</v>
      </c>
      <c r="Q21" s="64">
        <f>C21-B21</f>
        <v>95108</v>
      </c>
      <c r="R21" s="64">
        <f>D21-C21</f>
        <v>-121108</v>
      </c>
      <c r="S21">
        <f>E21-D21</f>
        <v>-185853</v>
      </c>
      <c r="T21" s="64"/>
      <c r="Y21" t="s">
        <v>21</v>
      </c>
      <c r="Z21">
        <v>1813561</v>
      </c>
      <c r="AA21">
        <v>1908669</v>
      </c>
      <c r="AB21">
        <v>1787561</v>
      </c>
      <c r="AC21">
        <v>1601708</v>
      </c>
      <c r="AE21">
        <v>168107</v>
      </c>
      <c r="AF21">
        <v>119566</v>
      </c>
      <c r="AG21">
        <v>93934</v>
      </c>
      <c r="AH21">
        <v>118503</v>
      </c>
    </row>
    <row r="22" spans="1:37" x14ac:dyDescent="0.25">
      <c r="A22" t="s">
        <v>34</v>
      </c>
      <c r="B22">
        <v>19516701</v>
      </c>
      <c r="C22">
        <v>19847195</v>
      </c>
      <c r="D22">
        <v>21090601</v>
      </c>
      <c r="E22">
        <v>25113047</v>
      </c>
      <c r="G22" s="57">
        <v>458173</v>
      </c>
      <c r="H22" s="57">
        <v>434382</v>
      </c>
      <c r="I22" s="57">
        <v>402337</v>
      </c>
      <c r="J22" s="26">
        <v>525998</v>
      </c>
      <c r="L22" s="20">
        <f t="shared" si="3"/>
        <v>2.3475945038047157E-2</v>
      </c>
      <c r="M22" s="20">
        <f t="shared" si="2"/>
        <v>2.1886316932946948E-2</v>
      </c>
      <c r="N22" s="20">
        <f t="shared" si="2"/>
        <v>1.9076601942258544E-2</v>
      </c>
      <c r="O22" s="20">
        <f t="shared" si="2"/>
        <v>2.0945208281575707E-2</v>
      </c>
      <c r="Q22" s="64">
        <f>H21-G21</f>
        <v>-541</v>
      </c>
      <c r="R22" s="64">
        <f>I21-H21</f>
        <v>-73632</v>
      </c>
      <c r="S22" s="64">
        <f>J21-I21</f>
        <v>24569</v>
      </c>
      <c r="T22" s="64"/>
      <c r="Z22">
        <f>AC21-Z21</f>
        <v>-211853</v>
      </c>
      <c r="AA22" s="17">
        <f>(AA21-Z21)/Z21</f>
        <v>5.244268045023024E-2</v>
      </c>
      <c r="AB22" s="17">
        <f>(AB21-AA21)/AA21</f>
        <v>-6.3451546601322698E-2</v>
      </c>
      <c r="AC22" s="17">
        <f>(AC21-AB21)/AB21</f>
        <v>-0.10397015822117399</v>
      </c>
      <c r="AF22" s="17">
        <f>(AF21-AE21)/AE21</f>
        <v>-0.28875061716644757</v>
      </c>
      <c r="AG22" s="17">
        <f>(AG21-AF21)/AF21</f>
        <v>-0.21437532408878779</v>
      </c>
      <c r="AH22" s="17">
        <f>(AH21-AG21)/AG21</f>
        <v>0.26155598611791259</v>
      </c>
    </row>
    <row r="23" spans="1:37" x14ac:dyDescent="0.25">
      <c r="A23" t="s">
        <v>35</v>
      </c>
      <c r="B23">
        <v>317205</v>
      </c>
      <c r="C23">
        <v>303805</v>
      </c>
      <c r="D23">
        <v>284031</v>
      </c>
      <c r="E23">
        <v>545075</v>
      </c>
      <c r="G23" s="57">
        <v>36442</v>
      </c>
      <c r="H23" s="57">
        <v>3231</v>
      </c>
      <c r="I23" s="57">
        <v>2835</v>
      </c>
      <c r="J23" s="26">
        <v>45</v>
      </c>
      <c r="L23" s="20">
        <f t="shared" si="3"/>
        <v>0.1148846960167715</v>
      </c>
      <c r="M23" s="20">
        <f t="shared" si="2"/>
        <v>1.0635111337864749E-2</v>
      </c>
      <c r="N23" s="20">
        <f t="shared" si="2"/>
        <v>9.9813048575683634E-3</v>
      </c>
      <c r="O23" s="20">
        <f t="shared" si="2"/>
        <v>8.2557446222996842E-5</v>
      </c>
      <c r="R23" s="10"/>
      <c r="S23" s="10"/>
      <c r="T23" s="19"/>
      <c r="Z23">
        <f>Z22/Z21</f>
        <v>-0.11681603210479273</v>
      </c>
      <c r="AE23" s="17">
        <f>AE21/Z21</f>
        <v>9.2694428254687877E-2</v>
      </c>
      <c r="AF23" s="17">
        <f>AF21/AA21</f>
        <v>6.2643653771292981E-2</v>
      </c>
      <c r="AG23" s="17">
        <f t="shared" ref="AG23:AH23" si="8">AG21/AB21</f>
        <v>5.2548696240296136E-2</v>
      </c>
      <c r="AH23" s="17">
        <f t="shared" si="8"/>
        <v>7.3985395590207448E-2</v>
      </c>
    </row>
    <row r="24" spans="1:37" ht="15.75" thickBot="1" x14ac:dyDescent="0.3">
      <c r="E24" s="20"/>
      <c r="J24" s="17"/>
      <c r="O24" s="17"/>
      <c r="R24" s="10"/>
      <c r="S24" s="10"/>
      <c r="T24" s="19"/>
      <c r="AE24">
        <f>AH21-AE21</f>
        <v>-49604</v>
      </c>
    </row>
    <row r="25" spans="1:37" x14ac:dyDescent="0.25">
      <c r="A25" s="2"/>
      <c r="B25" s="3" t="s">
        <v>1</v>
      </c>
      <c r="C25" s="3" t="s">
        <v>44</v>
      </c>
      <c r="D25" s="3" t="s">
        <v>86</v>
      </c>
      <c r="E25" s="3"/>
      <c r="F25" s="3"/>
      <c r="G25" s="3" t="s">
        <v>1</v>
      </c>
      <c r="H25" s="3" t="s">
        <v>44</v>
      </c>
      <c r="I25" s="3" t="s">
        <v>86</v>
      </c>
      <c r="J25" s="3"/>
      <c r="K25" s="3"/>
      <c r="L25" s="3" t="s">
        <v>1</v>
      </c>
      <c r="M25" s="3" t="s">
        <v>44</v>
      </c>
      <c r="N25" s="3" t="s">
        <v>86</v>
      </c>
      <c r="O25" s="3"/>
      <c r="P25" s="3"/>
      <c r="Q25" s="3" t="s">
        <v>1</v>
      </c>
      <c r="R25" s="3" t="s">
        <v>44</v>
      </c>
      <c r="S25" s="4" t="s">
        <v>86</v>
      </c>
      <c r="AE25" s="17">
        <f>AE24/AE21</f>
        <v>-0.29507397074482322</v>
      </c>
    </row>
    <row r="26" spans="1:37" x14ac:dyDescent="0.25">
      <c r="A26" s="5" t="s">
        <v>36</v>
      </c>
      <c r="B26" s="1">
        <v>4</v>
      </c>
      <c r="C26" s="1">
        <v>10</v>
      </c>
      <c r="D26" s="1" t="s">
        <v>14</v>
      </c>
      <c r="E26" s="1"/>
      <c r="F26" s="1" t="s">
        <v>36</v>
      </c>
      <c r="G26" s="1">
        <v>5</v>
      </c>
      <c r="H26" s="1">
        <v>8</v>
      </c>
      <c r="I26" s="35">
        <f>(H26-C26)/C26</f>
        <v>-0.2</v>
      </c>
      <c r="J26" s="1"/>
      <c r="K26" s="1" t="s">
        <v>36</v>
      </c>
      <c r="L26" s="1">
        <v>3</v>
      </c>
      <c r="M26" s="1">
        <v>9</v>
      </c>
      <c r="N26" s="35">
        <f>(M26-H26)/H26</f>
        <v>0.125</v>
      </c>
      <c r="O26" s="1"/>
      <c r="P26" s="1" t="s">
        <v>36</v>
      </c>
      <c r="Q26" s="1">
        <v>5</v>
      </c>
      <c r="R26" s="36">
        <v>5</v>
      </c>
      <c r="S26" s="37">
        <f>(R26-M26)/M26</f>
        <v>-0.44444444444444442</v>
      </c>
    </row>
    <row r="27" spans="1:37" x14ac:dyDescent="0.25">
      <c r="A27" s="5" t="s">
        <v>20</v>
      </c>
      <c r="B27" s="1">
        <v>2</v>
      </c>
      <c r="C27" s="1">
        <v>26</v>
      </c>
      <c r="D27" s="1" t="s">
        <v>14</v>
      </c>
      <c r="E27" s="1"/>
      <c r="F27" s="1" t="s">
        <v>40</v>
      </c>
      <c r="G27" s="1">
        <v>3</v>
      </c>
      <c r="H27" s="1">
        <v>11</v>
      </c>
      <c r="I27" s="35">
        <f>(H27-8)/8</f>
        <v>0.375</v>
      </c>
      <c r="J27" s="1"/>
      <c r="K27" s="1" t="s">
        <v>40</v>
      </c>
      <c r="L27" s="1">
        <v>3</v>
      </c>
      <c r="M27" s="1">
        <v>9</v>
      </c>
      <c r="N27" s="35">
        <f t="shared" ref="N27:N31" si="9">(M27-H27)/H27</f>
        <v>-0.18181818181818182</v>
      </c>
      <c r="O27" s="1"/>
      <c r="P27" s="1" t="s">
        <v>40</v>
      </c>
      <c r="Q27" s="1">
        <v>3</v>
      </c>
      <c r="R27" s="36">
        <v>8</v>
      </c>
      <c r="S27" s="37">
        <f t="shared" ref="S27:S29" si="10">(R27-M27)/M27</f>
        <v>-0.1111111111111111</v>
      </c>
    </row>
    <row r="28" spans="1:37" x14ac:dyDescent="0.25">
      <c r="A28" s="5" t="s">
        <v>37</v>
      </c>
      <c r="B28" s="1">
        <v>4</v>
      </c>
      <c r="C28" s="1">
        <v>10</v>
      </c>
      <c r="D28" s="1" t="s">
        <v>14</v>
      </c>
      <c r="E28" s="1"/>
      <c r="F28" s="1" t="s">
        <v>41</v>
      </c>
      <c r="G28" s="1">
        <v>4</v>
      </c>
      <c r="H28" s="1">
        <v>9</v>
      </c>
      <c r="I28" s="35">
        <f>(H28-6)/6</f>
        <v>0.5</v>
      </c>
      <c r="J28" s="1"/>
      <c r="K28" s="1" t="s">
        <v>41</v>
      </c>
      <c r="L28" s="1">
        <v>4</v>
      </c>
      <c r="M28" s="1">
        <v>8</v>
      </c>
      <c r="N28" s="35">
        <f t="shared" si="9"/>
        <v>-0.1111111111111111</v>
      </c>
      <c r="O28" s="1"/>
      <c r="P28" s="1" t="s">
        <v>41</v>
      </c>
      <c r="Q28" s="1">
        <v>4</v>
      </c>
      <c r="R28" s="1">
        <v>6</v>
      </c>
      <c r="S28" s="37">
        <f t="shared" si="10"/>
        <v>-0.25</v>
      </c>
    </row>
    <row r="29" spans="1:37" x14ac:dyDescent="0.25">
      <c r="A29" s="5" t="s">
        <v>38</v>
      </c>
      <c r="B29" s="1">
        <v>3</v>
      </c>
      <c r="C29" s="1">
        <v>12</v>
      </c>
      <c r="D29" s="1" t="s">
        <v>14</v>
      </c>
      <c r="E29" s="1"/>
      <c r="F29" s="1" t="s">
        <v>20</v>
      </c>
      <c r="G29" s="1">
        <v>2</v>
      </c>
      <c r="H29" s="1">
        <v>23</v>
      </c>
      <c r="I29" s="35">
        <f>(H29-C27)/C27</f>
        <v>-0.11538461538461539</v>
      </c>
      <c r="J29" s="1"/>
      <c r="K29" s="1" t="s">
        <v>20</v>
      </c>
      <c r="L29" s="1">
        <v>2</v>
      </c>
      <c r="M29" s="1">
        <v>20</v>
      </c>
      <c r="N29" s="35">
        <f t="shared" si="9"/>
        <v>-0.13043478260869565</v>
      </c>
      <c r="O29" s="1"/>
      <c r="P29" s="1" t="s">
        <v>20</v>
      </c>
      <c r="Q29" s="1">
        <v>2</v>
      </c>
      <c r="R29" s="1">
        <v>9</v>
      </c>
      <c r="S29" s="37">
        <f t="shared" si="10"/>
        <v>-0.55000000000000004</v>
      </c>
    </row>
    <row r="30" spans="1:37" x14ac:dyDescent="0.25">
      <c r="A30" s="5" t="s">
        <v>39</v>
      </c>
      <c r="B30" s="1">
        <v>5</v>
      </c>
      <c r="C30" s="1">
        <v>9</v>
      </c>
      <c r="D30" s="1" t="s">
        <v>14</v>
      </c>
      <c r="E30" s="1"/>
      <c r="F30" s="1" t="s">
        <v>38</v>
      </c>
      <c r="G30" s="1">
        <v>5</v>
      </c>
      <c r="H30" s="1">
        <v>8</v>
      </c>
      <c r="I30" s="35">
        <f>(H30-C29)/C29</f>
        <v>-0.33333333333333331</v>
      </c>
      <c r="J30" s="1"/>
      <c r="K30" s="1" t="s">
        <v>38</v>
      </c>
      <c r="L30" s="1">
        <v>5</v>
      </c>
      <c r="M30" s="1">
        <v>7</v>
      </c>
      <c r="N30" s="35">
        <f t="shared" si="9"/>
        <v>-0.125</v>
      </c>
      <c r="O30" s="1"/>
      <c r="P30" s="1" t="s">
        <v>42</v>
      </c>
      <c r="Q30" s="1">
        <v>5</v>
      </c>
      <c r="R30" s="1">
        <v>5</v>
      </c>
      <c r="S30" s="37">
        <f>(R30-M36)/M36</f>
        <v>0.25</v>
      </c>
    </row>
    <row r="31" spans="1:37" x14ac:dyDescent="0.25">
      <c r="A31" s="5" t="s">
        <v>21</v>
      </c>
      <c r="B31" s="1">
        <v>4</v>
      </c>
      <c r="C31" s="1">
        <v>10</v>
      </c>
      <c r="D31" s="1" t="s">
        <v>14</v>
      </c>
      <c r="E31" s="1"/>
      <c r="F31" s="1" t="s">
        <v>27</v>
      </c>
      <c r="G31" s="1">
        <v>3</v>
      </c>
      <c r="H31" s="1">
        <v>9</v>
      </c>
      <c r="I31" s="35">
        <f>(H31-8)/9</f>
        <v>0.1111111111111111</v>
      </c>
      <c r="J31" s="1"/>
      <c r="K31" s="1" t="s">
        <v>27</v>
      </c>
      <c r="L31" s="1">
        <v>4</v>
      </c>
      <c r="M31" s="1">
        <v>8</v>
      </c>
      <c r="N31" s="35">
        <f t="shared" si="9"/>
        <v>-0.1111111111111111</v>
      </c>
      <c r="O31" s="1"/>
      <c r="P31" s="1" t="s">
        <v>37</v>
      </c>
      <c r="Q31" s="1">
        <v>4</v>
      </c>
      <c r="R31" s="1">
        <v>6</v>
      </c>
      <c r="S31" s="37">
        <f>(R31-M37)/M37</f>
        <v>0</v>
      </c>
    </row>
    <row r="32" spans="1:37" x14ac:dyDescent="0.25">
      <c r="A32" s="5" t="s">
        <v>34</v>
      </c>
      <c r="B32" s="1">
        <v>1</v>
      </c>
      <c r="C32" s="1">
        <v>90</v>
      </c>
      <c r="D32" s="1" t="s">
        <v>14</v>
      </c>
      <c r="E32" s="1"/>
      <c r="F32" s="1" t="s">
        <v>34</v>
      </c>
      <c r="G32" s="1">
        <v>1</v>
      </c>
      <c r="H32" s="1">
        <v>80</v>
      </c>
      <c r="I32" s="35">
        <f>(H32-C32)/C32</f>
        <v>-0.1111111111111111</v>
      </c>
      <c r="J32" s="1"/>
      <c r="K32" s="1" t="s">
        <v>21</v>
      </c>
      <c r="L32" s="1">
        <v>3</v>
      </c>
      <c r="M32" s="1">
        <v>9</v>
      </c>
      <c r="N32" s="35">
        <f>(M32-H38)/H38</f>
        <v>0.2857142857142857</v>
      </c>
      <c r="O32" s="1"/>
      <c r="P32" s="1" t="s">
        <v>43</v>
      </c>
      <c r="Q32" s="1">
        <v>5</v>
      </c>
      <c r="R32" s="1">
        <v>5</v>
      </c>
      <c r="S32" s="37">
        <f>(R32-M38)/M38</f>
        <v>0</v>
      </c>
    </row>
    <row r="33" spans="1:19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 t="s">
        <v>34</v>
      </c>
      <c r="L33" s="1">
        <v>1</v>
      </c>
      <c r="M33" s="1">
        <v>77</v>
      </c>
      <c r="N33" s="35">
        <f>(M33-H32)/H32</f>
        <v>-3.7499999999999999E-2</v>
      </c>
      <c r="O33" s="1"/>
      <c r="P33" s="1" t="s">
        <v>21</v>
      </c>
      <c r="Q33" s="1">
        <v>2</v>
      </c>
      <c r="R33" s="1">
        <v>9</v>
      </c>
      <c r="S33" s="37">
        <f>(R33-M32)/M32</f>
        <v>0</v>
      </c>
    </row>
    <row r="34" spans="1:19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 t="s">
        <v>34</v>
      </c>
      <c r="Q34" s="1">
        <v>1</v>
      </c>
      <c r="R34" s="1">
        <v>51</v>
      </c>
      <c r="S34" s="37">
        <f>(R34-M33)/M33</f>
        <v>-0.33766233766233766</v>
      </c>
    </row>
    <row r="35" spans="1:19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37"/>
    </row>
    <row r="36" spans="1:19" x14ac:dyDescent="0.25">
      <c r="A36" s="38" t="s">
        <v>40</v>
      </c>
      <c r="B36" s="39"/>
      <c r="C36" s="39">
        <v>8</v>
      </c>
      <c r="D36" s="1" t="s">
        <v>14</v>
      </c>
      <c r="E36" s="39"/>
      <c r="F36" s="39" t="s">
        <v>37</v>
      </c>
      <c r="G36" s="39"/>
      <c r="H36" s="39">
        <v>7</v>
      </c>
      <c r="I36" s="40">
        <f>(H36-C28)/C28</f>
        <v>-0.3</v>
      </c>
      <c r="J36" s="39"/>
      <c r="K36" s="39" t="s">
        <v>42</v>
      </c>
      <c r="L36" s="39"/>
      <c r="M36" s="39">
        <v>4</v>
      </c>
      <c r="N36" s="35">
        <f>(M36-H40)/H40</f>
        <v>-0.2</v>
      </c>
      <c r="O36" s="39"/>
      <c r="P36" s="39" t="s">
        <v>27</v>
      </c>
      <c r="Q36" s="39"/>
      <c r="R36" s="39">
        <v>5</v>
      </c>
      <c r="S36" s="37">
        <f>(R36-M31)/M31</f>
        <v>-0.375</v>
      </c>
    </row>
    <row r="37" spans="1:19" x14ac:dyDescent="0.25">
      <c r="A37" s="41" t="s">
        <v>41</v>
      </c>
      <c r="B37" s="29"/>
      <c r="C37" s="29">
        <v>6</v>
      </c>
      <c r="D37" s="1" t="s">
        <v>14</v>
      </c>
      <c r="E37" s="29"/>
      <c r="F37" s="39" t="s">
        <v>39</v>
      </c>
      <c r="G37" s="39"/>
      <c r="H37" s="39">
        <v>3</v>
      </c>
      <c r="I37" s="40">
        <f>(H37-C30)/C30</f>
        <v>-0.66666666666666663</v>
      </c>
      <c r="J37" s="39"/>
      <c r="K37" s="39" t="s">
        <v>37</v>
      </c>
      <c r="L37" s="39"/>
      <c r="M37" s="39">
        <v>6</v>
      </c>
      <c r="N37" s="35">
        <f>(M37-H36)/H36</f>
        <v>-0.14285714285714285</v>
      </c>
      <c r="O37" s="39"/>
      <c r="P37" s="39" t="s">
        <v>39</v>
      </c>
      <c r="Q37" s="39"/>
      <c r="R37" s="39">
        <v>3</v>
      </c>
      <c r="S37" s="37">
        <f>(R37-M39)/M39</f>
        <v>-0.4</v>
      </c>
    </row>
    <row r="38" spans="1:19" x14ac:dyDescent="0.25">
      <c r="A38" s="41" t="s">
        <v>27</v>
      </c>
      <c r="B38" s="30"/>
      <c r="C38" s="31">
        <v>8</v>
      </c>
      <c r="D38" s="1" t="s">
        <v>14</v>
      </c>
      <c r="E38" s="30"/>
      <c r="F38" s="39" t="s">
        <v>21</v>
      </c>
      <c r="G38" s="39"/>
      <c r="H38" s="39">
        <v>7</v>
      </c>
      <c r="I38" s="40">
        <f>(H38-C31)/C31</f>
        <v>-0.3</v>
      </c>
      <c r="J38" s="39"/>
      <c r="K38" s="39" t="s">
        <v>43</v>
      </c>
      <c r="L38" s="39"/>
      <c r="M38" s="39">
        <v>5</v>
      </c>
      <c r="N38" s="35" t="s">
        <v>87</v>
      </c>
      <c r="O38" s="39"/>
      <c r="P38" s="39" t="s">
        <v>38</v>
      </c>
      <c r="Q38" s="39"/>
      <c r="R38" s="39">
        <v>3</v>
      </c>
      <c r="S38" s="37">
        <f>(R38-M30)/M30</f>
        <v>-0.5714285714285714</v>
      </c>
    </row>
    <row r="39" spans="1:19" x14ac:dyDescent="0.25">
      <c r="A39" s="41" t="s">
        <v>43</v>
      </c>
      <c r="B39" s="27"/>
      <c r="C39" s="32">
        <v>3</v>
      </c>
      <c r="D39" s="1" t="s">
        <v>14</v>
      </c>
      <c r="E39" s="27"/>
      <c r="F39" s="39" t="s">
        <v>43</v>
      </c>
      <c r="G39" s="28"/>
      <c r="H39" s="32">
        <v>4</v>
      </c>
      <c r="I39" s="34">
        <f>(H39-C39)/C39</f>
        <v>0.33333333333333331</v>
      </c>
      <c r="J39" s="39"/>
      <c r="K39" s="39" t="s">
        <v>39</v>
      </c>
      <c r="L39" s="39"/>
      <c r="M39" s="39">
        <v>5</v>
      </c>
      <c r="N39" s="35">
        <f>(M39-H37)/H37</f>
        <v>0.66666666666666663</v>
      </c>
      <c r="O39" s="39"/>
      <c r="P39" s="39"/>
      <c r="Q39" s="39"/>
      <c r="R39" s="39"/>
      <c r="S39" s="42"/>
    </row>
    <row r="40" spans="1:19" ht="15.75" thickBot="1" x14ac:dyDescent="0.3">
      <c r="A40" s="43" t="s">
        <v>42</v>
      </c>
      <c r="B40" s="44"/>
      <c r="C40" s="45">
        <v>6</v>
      </c>
      <c r="D40" s="8" t="s">
        <v>14</v>
      </c>
      <c r="E40" s="44"/>
      <c r="F40" s="46" t="s">
        <v>42</v>
      </c>
      <c r="G40" s="47"/>
      <c r="H40" s="45">
        <v>5</v>
      </c>
      <c r="I40" s="48">
        <f>(H40-C40)/C40</f>
        <v>-0.16666666666666666</v>
      </c>
      <c r="J40" s="46"/>
      <c r="K40" s="46"/>
      <c r="L40" s="46"/>
      <c r="M40" s="46"/>
      <c r="N40" s="46"/>
      <c r="O40" s="46"/>
      <c r="P40" s="46"/>
      <c r="Q40" s="46"/>
      <c r="R40" s="46"/>
      <c r="S40" s="49"/>
    </row>
    <row r="41" spans="1:19" x14ac:dyDescent="0.25">
      <c r="A41" s="173"/>
      <c r="B41" s="27"/>
      <c r="C41" s="32"/>
      <c r="D41" s="1"/>
      <c r="E41" s="27"/>
      <c r="F41" s="39"/>
      <c r="G41" s="28"/>
      <c r="H41" s="32"/>
      <c r="I41" s="34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25">
      <c r="A42" s="1" t="s">
        <v>44</v>
      </c>
      <c r="B42" s="21"/>
      <c r="C42" s="33"/>
      <c r="D42" s="22"/>
      <c r="E42" s="21"/>
      <c r="F42" s="21"/>
      <c r="G42" s="23"/>
      <c r="H42" s="24"/>
      <c r="I42" s="25"/>
    </row>
    <row r="43" spans="1:19" x14ac:dyDescent="0.25">
      <c r="A43" s="31"/>
      <c r="B43" s="51">
        <v>2011</v>
      </c>
      <c r="C43" s="54">
        <v>2012</v>
      </c>
      <c r="D43" s="54">
        <v>2013</v>
      </c>
      <c r="E43" s="51">
        <v>2015</v>
      </c>
      <c r="F43" s="51"/>
      <c r="G43" s="32"/>
      <c r="H43" s="32"/>
      <c r="I43" s="34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x14ac:dyDescent="0.25">
      <c r="A44" s="53" t="s">
        <v>36</v>
      </c>
      <c r="B44" s="54">
        <v>10</v>
      </c>
      <c r="C44" s="54">
        <v>8</v>
      </c>
      <c r="D44" s="54">
        <v>9</v>
      </c>
      <c r="E44" s="54">
        <v>5</v>
      </c>
      <c r="F44" s="51"/>
      <c r="G44" s="32"/>
      <c r="H44" s="32"/>
      <c r="I44" s="34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x14ac:dyDescent="0.25">
      <c r="A45" s="53" t="s">
        <v>40</v>
      </c>
      <c r="B45" s="56">
        <v>8</v>
      </c>
      <c r="C45" s="54">
        <v>11</v>
      </c>
      <c r="D45" s="54">
        <v>9</v>
      </c>
      <c r="E45" s="56">
        <v>8</v>
      </c>
      <c r="F45" s="53"/>
      <c r="G45" s="32"/>
      <c r="H45" s="32"/>
      <c r="I45" s="52"/>
      <c r="J45" s="50"/>
      <c r="K45" s="50"/>
      <c r="L45" s="50"/>
      <c r="M45" s="50"/>
      <c r="N45" s="50"/>
      <c r="O45" s="50"/>
      <c r="P45" s="50"/>
      <c r="Q45" s="50"/>
      <c r="R45" s="50"/>
      <c r="S45" s="50"/>
    </row>
    <row r="46" spans="1:19" x14ac:dyDescent="0.25">
      <c r="A46" s="50" t="s">
        <v>41</v>
      </c>
      <c r="B46" s="55">
        <v>6</v>
      </c>
      <c r="C46" s="54">
        <v>9</v>
      </c>
      <c r="D46" s="54">
        <v>8</v>
      </c>
      <c r="E46" s="55">
        <v>6</v>
      </c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</row>
    <row r="47" spans="1:19" x14ac:dyDescent="0.25">
      <c r="A47" s="50" t="s">
        <v>20</v>
      </c>
      <c r="B47" s="55">
        <v>26</v>
      </c>
      <c r="C47" s="54">
        <v>23</v>
      </c>
      <c r="D47" s="54">
        <v>20</v>
      </c>
      <c r="E47" s="55">
        <v>9</v>
      </c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</row>
    <row r="48" spans="1:19" x14ac:dyDescent="0.25">
      <c r="A48" s="50" t="s">
        <v>42</v>
      </c>
      <c r="B48" s="55">
        <v>6</v>
      </c>
      <c r="C48" s="54">
        <v>5</v>
      </c>
      <c r="D48" s="54">
        <v>4</v>
      </c>
      <c r="E48" s="55">
        <v>5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</row>
    <row r="49" spans="1:19" x14ac:dyDescent="0.25">
      <c r="A49" s="50" t="s">
        <v>37</v>
      </c>
      <c r="B49" s="55">
        <v>10</v>
      </c>
      <c r="C49" s="54">
        <v>7</v>
      </c>
      <c r="D49" s="54">
        <v>6</v>
      </c>
      <c r="E49" s="55">
        <v>6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</row>
    <row r="50" spans="1:19" x14ac:dyDescent="0.25">
      <c r="A50" s="50" t="s">
        <v>43</v>
      </c>
      <c r="B50" s="55">
        <v>3</v>
      </c>
      <c r="C50" s="54">
        <v>4</v>
      </c>
      <c r="D50" s="54">
        <v>5</v>
      </c>
      <c r="E50" s="55">
        <v>5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</row>
    <row r="51" spans="1:19" x14ac:dyDescent="0.25">
      <c r="A51" s="50" t="s">
        <v>38</v>
      </c>
      <c r="B51" s="55">
        <v>12</v>
      </c>
      <c r="C51" s="54">
        <v>8</v>
      </c>
      <c r="D51" s="54">
        <v>7</v>
      </c>
      <c r="E51" s="55">
        <v>3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</row>
    <row r="52" spans="1:19" x14ac:dyDescent="0.25">
      <c r="A52" s="50" t="s">
        <v>39</v>
      </c>
      <c r="B52" s="55">
        <v>9</v>
      </c>
      <c r="C52" s="54">
        <v>3</v>
      </c>
      <c r="D52" s="54">
        <v>5</v>
      </c>
      <c r="E52" s="55">
        <v>3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</row>
    <row r="53" spans="1:19" x14ac:dyDescent="0.25">
      <c r="A53" s="50" t="s">
        <v>27</v>
      </c>
      <c r="B53" s="55">
        <v>8</v>
      </c>
      <c r="C53" s="54">
        <v>9</v>
      </c>
      <c r="D53" s="54">
        <v>8</v>
      </c>
      <c r="E53" s="55">
        <v>5</v>
      </c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</row>
    <row r="54" spans="1:19" x14ac:dyDescent="0.25">
      <c r="A54" s="50" t="s">
        <v>21</v>
      </c>
      <c r="B54" s="55">
        <v>10</v>
      </c>
      <c r="C54" s="54">
        <v>7</v>
      </c>
      <c r="D54" s="54">
        <v>9</v>
      </c>
      <c r="E54" s="55">
        <v>9</v>
      </c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</row>
    <row r="55" spans="1:19" x14ac:dyDescent="0.25">
      <c r="A55" s="50" t="s">
        <v>34</v>
      </c>
      <c r="B55" s="55">
        <v>90</v>
      </c>
      <c r="C55" s="54">
        <v>80</v>
      </c>
      <c r="D55" s="54">
        <v>77</v>
      </c>
      <c r="E55" s="55">
        <v>51</v>
      </c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</row>
    <row r="56" spans="1:19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</row>
    <row r="57" spans="1:19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</row>
    <row r="58" spans="1:19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</row>
    <row r="59" spans="1:19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</row>
    <row r="60" spans="1:19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</row>
    <row r="61" spans="1:19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</row>
    <row r="62" spans="1:19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</row>
    <row r="63" spans="1:19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workbookViewId="0">
      <selection activeCell="C20" sqref="C20"/>
    </sheetView>
  </sheetViews>
  <sheetFormatPr defaultRowHeight="15" x14ac:dyDescent="0.25"/>
  <cols>
    <col min="1" max="1" width="38" customWidth="1"/>
  </cols>
  <sheetData>
    <row r="1" spans="1:25" x14ac:dyDescent="0.25">
      <c r="A1">
        <v>2011</v>
      </c>
      <c r="E1">
        <v>2012</v>
      </c>
      <c r="I1">
        <v>2013</v>
      </c>
      <c r="M1">
        <v>2015</v>
      </c>
    </row>
    <row r="2" spans="1:25" s="199" customFormat="1" x14ac:dyDescent="0.25">
      <c r="B2" s="199" t="s">
        <v>1</v>
      </c>
      <c r="C2" s="199" t="s">
        <v>50</v>
      </c>
      <c r="D2" s="199" t="s">
        <v>51</v>
      </c>
      <c r="F2" s="199" t="s">
        <v>1</v>
      </c>
      <c r="G2" s="199" t="s">
        <v>50</v>
      </c>
      <c r="H2" s="199" t="s">
        <v>51</v>
      </c>
      <c r="J2" s="199" t="s">
        <v>1</v>
      </c>
      <c r="K2" s="199" t="s">
        <v>50</v>
      </c>
      <c r="L2" s="199" t="s">
        <v>51</v>
      </c>
      <c r="N2" s="199" t="s">
        <v>1</v>
      </c>
      <c r="O2" s="199" t="s">
        <v>50</v>
      </c>
      <c r="P2" s="199" t="s">
        <v>51</v>
      </c>
      <c r="R2" s="199" t="s">
        <v>95</v>
      </c>
    </row>
    <row r="3" spans="1:25" x14ac:dyDescent="0.25">
      <c r="A3" t="s">
        <v>45</v>
      </c>
      <c r="B3">
        <v>1</v>
      </c>
      <c r="C3">
        <v>322667</v>
      </c>
      <c r="D3">
        <v>1</v>
      </c>
      <c r="E3" t="s">
        <v>45</v>
      </c>
      <c r="F3">
        <v>1</v>
      </c>
      <c r="G3">
        <v>281933</v>
      </c>
      <c r="H3">
        <v>1</v>
      </c>
      <c r="I3" t="s">
        <v>45</v>
      </c>
      <c r="J3">
        <v>1</v>
      </c>
      <c r="K3">
        <v>247667</v>
      </c>
      <c r="L3">
        <v>1</v>
      </c>
      <c r="M3" t="s">
        <v>45</v>
      </c>
      <c r="N3">
        <v>2</v>
      </c>
      <c r="O3">
        <v>268267</v>
      </c>
      <c r="P3">
        <v>1</v>
      </c>
      <c r="R3">
        <f>(O3-C3)</f>
        <v>-54400</v>
      </c>
      <c r="S3" s="17">
        <f>R3/C3</f>
        <v>-0.16859486715406286</v>
      </c>
    </row>
    <row r="4" spans="1:25" x14ac:dyDescent="0.25">
      <c r="A4" t="s">
        <v>46</v>
      </c>
      <c r="B4">
        <v>6</v>
      </c>
      <c r="C4">
        <v>16508</v>
      </c>
      <c r="D4">
        <v>1</v>
      </c>
      <c r="E4" t="s">
        <v>46</v>
      </c>
      <c r="F4">
        <v>6</v>
      </c>
      <c r="G4">
        <v>25148</v>
      </c>
      <c r="H4">
        <v>1</v>
      </c>
      <c r="I4" t="s">
        <v>46</v>
      </c>
      <c r="J4">
        <v>5</v>
      </c>
      <c r="K4">
        <v>39817</v>
      </c>
      <c r="L4">
        <v>1</v>
      </c>
      <c r="M4" t="s">
        <v>46</v>
      </c>
      <c r="N4">
        <v>5</v>
      </c>
      <c r="O4">
        <v>66541</v>
      </c>
      <c r="P4">
        <v>1</v>
      </c>
      <c r="R4">
        <f>O4-C4</f>
        <v>50033</v>
      </c>
      <c r="S4" s="17">
        <f>R4/C4</f>
        <v>3.0308335352556335</v>
      </c>
      <c r="Y4">
        <v>0</v>
      </c>
    </row>
    <row r="5" spans="1:25" x14ac:dyDescent="0.25">
      <c r="A5" t="s">
        <v>54</v>
      </c>
      <c r="B5">
        <v>2</v>
      </c>
      <c r="C5">
        <v>145433</v>
      </c>
      <c r="D5">
        <v>3</v>
      </c>
      <c r="E5" t="s">
        <v>54</v>
      </c>
      <c r="F5">
        <v>3</v>
      </c>
      <c r="G5">
        <v>99000</v>
      </c>
      <c r="H5">
        <v>1</v>
      </c>
      <c r="I5" t="s">
        <v>54</v>
      </c>
      <c r="J5" t="s">
        <v>88</v>
      </c>
      <c r="K5" t="s">
        <v>88</v>
      </c>
      <c r="L5" t="s">
        <v>88</v>
      </c>
      <c r="M5" t="s">
        <v>54</v>
      </c>
      <c r="N5" t="s">
        <v>88</v>
      </c>
      <c r="O5" t="s">
        <v>88</v>
      </c>
      <c r="P5" t="s">
        <v>88</v>
      </c>
      <c r="R5">
        <f>0-C5</f>
        <v>-145433</v>
      </c>
      <c r="S5" s="17">
        <f t="shared" ref="S5:S9" si="0">R5/C5</f>
        <v>-1</v>
      </c>
    </row>
    <row r="6" spans="1:25" x14ac:dyDescent="0.25">
      <c r="A6" t="s">
        <v>52</v>
      </c>
      <c r="B6">
        <v>4</v>
      </c>
      <c r="C6">
        <v>86497</v>
      </c>
      <c r="D6">
        <v>1</v>
      </c>
      <c r="E6" t="s">
        <v>52</v>
      </c>
      <c r="F6">
        <v>4</v>
      </c>
      <c r="G6">
        <v>97657</v>
      </c>
      <c r="H6">
        <v>2</v>
      </c>
      <c r="I6" t="s">
        <v>52</v>
      </c>
      <c r="J6">
        <v>3</v>
      </c>
      <c r="K6">
        <v>128814</v>
      </c>
      <c r="L6">
        <v>2</v>
      </c>
      <c r="M6" t="s">
        <v>47</v>
      </c>
      <c r="N6">
        <v>3</v>
      </c>
      <c r="O6">
        <v>154472</v>
      </c>
      <c r="P6">
        <v>2</v>
      </c>
      <c r="R6">
        <f t="shared" ref="R6:R9" si="1">O6-C6</f>
        <v>67975</v>
      </c>
      <c r="S6" s="17">
        <f t="shared" si="0"/>
        <v>0.78586540573661512</v>
      </c>
    </row>
    <row r="7" spans="1:25" x14ac:dyDescent="0.25">
      <c r="A7" t="s">
        <v>49</v>
      </c>
      <c r="B7">
        <v>5</v>
      </c>
      <c r="C7">
        <v>76400</v>
      </c>
      <c r="D7">
        <v>3</v>
      </c>
      <c r="E7" t="s">
        <v>49</v>
      </c>
      <c r="F7">
        <v>5</v>
      </c>
      <c r="G7">
        <v>41500</v>
      </c>
      <c r="H7">
        <v>1</v>
      </c>
      <c r="I7" t="s">
        <v>49</v>
      </c>
      <c r="J7">
        <v>4</v>
      </c>
      <c r="K7">
        <v>76400</v>
      </c>
      <c r="L7">
        <v>2</v>
      </c>
      <c r="M7" t="s">
        <v>49</v>
      </c>
      <c r="N7">
        <v>4</v>
      </c>
      <c r="O7">
        <v>67400</v>
      </c>
      <c r="P7">
        <v>2</v>
      </c>
      <c r="R7">
        <f>O7-C7</f>
        <v>-9000</v>
      </c>
      <c r="S7" s="17">
        <f>R7/C7</f>
        <v>-0.11780104712041885</v>
      </c>
    </row>
    <row r="8" spans="1:25" x14ac:dyDescent="0.25">
      <c r="A8" t="s">
        <v>55</v>
      </c>
      <c r="B8">
        <v>3</v>
      </c>
      <c r="C8">
        <v>141611</v>
      </c>
      <c r="D8">
        <v>4</v>
      </c>
      <c r="E8" t="s">
        <v>55</v>
      </c>
      <c r="F8">
        <v>2</v>
      </c>
      <c r="G8">
        <v>158043</v>
      </c>
      <c r="H8">
        <v>4</v>
      </c>
      <c r="I8" t="s">
        <v>53</v>
      </c>
      <c r="J8">
        <v>2</v>
      </c>
      <c r="K8">
        <v>166578</v>
      </c>
      <c r="L8">
        <v>5</v>
      </c>
      <c r="M8" t="s">
        <v>48</v>
      </c>
      <c r="N8">
        <v>1</v>
      </c>
      <c r="O8">
        <v>170721</v>
      </c>
      <c r="P8">
        <v>4</v>
      </c>
      <c r="R8">
        <f>O8-C8</f>
        <v>29110</v>
      </c>
      <c r="S8" s="17">
        <f>R8/C8</f>
        <v>0.20556312715820099</v>
      </c>
    </row>
    <row r="9" spans="1:25" x14ac:dyDescent="0.25">
      <c r="A9" t="s">
        <v>56</v>
      </c>
      <c r="B9" t="s">
        <v>14</v>
      </c>
      <c r="C9">
        <v>995814</v>
      </c>
      <c r="D9">
        <v>24</v>
      </c>
      <c r="E9" t="s">
        <v>56</v>
      </c>
      <c r="F9" t="s">
        <v>14</v>
      </c>
      <c r="G9">
        <v>874777</v>
      </c>
      <c r="H9">
        <v>22</v>
      </c>
      <c r="I9" t="s">
        <v>56</v>
      </c>
      <c r="J9" t="s">
        <v>14</v>
      </c>
      <c r="K9">
        <v>825271</v>
      </c>
      <c r="L9">
        <v>25</v>
      </c>
      <c r="M9" t="s">
        <v>56</v>
      </c>
      <c r="N9" t="s">
        <v>14</v>
      </c>
      <c r="O9">
        <v>1240750</v>
      </c>
      <c r="P9">
        <v>32</v>
      </c>
      <c r="R9">
        <f t="shared" si="1"/>
        <v>244936</v>
      </c>
      <c r="S9" s="17">
        <f t="shared" si="0"/>
        <v>0.24596561205204989</v>
      </c>
    </row>
    <row r="11" spans="1:25" s="199" customFormat="1" x14ac:dyDescent="0.25">
      <c r="B11" s="199" t="s">
        <v>1</v>
      </c>
      <c r="C11" s="199" t="s">
        <v>44</v>
      </c>
      <c r="F11" s="199" t="s">
        <v>1</v>
      </c>
      <c r="G11" s="199" t="s">
        <v>44</v>
      </c>
      <c r="J11" s="199" t="s">
        <v>1</v>
      </c>
      <c r="K11" s="199" t="s">
        <v>44</v>
      </c>
      <c r="N11" s="199" t="s">
        <v>1</v>
      </c>
      <c r="O11" s="199" t="s">
        <v>44</v>
      </c>
    </row>
    <row r="12" spans="1:25" x14ac:dyDescent="0.25">
      <c r="A12" t="s">
        <v>57</v>
      </c>
      <c r="B12">
        <v>3</v>
      </c>
      <c r="C12">
        <v>9</v>
      </c>
      <c r="E12" t="s">
        <v>121</v>
      </c>
      <c r="F12">
        <v>2</v>
      </c>
      <c r="G12">
        <v>8</v>
      </c>
      <c r="I12" t="s">
        <v>57</v>
      </c>
      <c r="J12">
        <v>2</v>
      </c>
      <c r="K12">
        <v>7</v>
      </c>
      <c r="M12" t="s">
        <v>64</v>
      </c>
      <c r="N12">
        <v>2</v>
      </c>
      <c r="O12">
        <v>9</v>
      </c>
    </row>
    <row r="13" spans="1:25" x14ac:dyDescent="0.25">
      <c r="A13" t="s">
        <v>58</v>
      </c>
      <c r="B13">
        <v>2</v>
      </c>
      <c r="C13">
        <v>10</v>
      </c>
      <c r="E13" t="s">
        <v>59</v>
      </c>
      <c r="F13">
        <v>3</v>
      </c>
      <c r="G13">
        <v>7</v>
      </c>
      <c r="I13" t="s">
        <v>60</v>
      </c>
      <c r="J13">
        <v>2</v>
      </c>
      <c r="K13">
        <v>7</v>
      </c>
      <c r="M13" t="s">
        <v>47</v>
      </c>
      <c r="N13">
        <v>3</v>
      </c>
      <c r="O13">
        <v>8</v>
      </c>
    </row>
    <row r="14" spans="1:25" x14ac:dyDescent="0.25">
      <c r="A14" t="s">
        <v>53</v>
      </c>
      <c r="B14">
        <v>1</v>
      </c>
      <c r="C14">
        <v>21</v>
      </c>
      <c r="E14" t="s">
        <v>52</v>
      </c>
      <c r="F14">
        <v>3</v>
      </c>
      <c r="G14">
        <v>7</v>
      </c>
      <c r="I14" t="s">
        <v>59</v>
      </c>
      <c r="J14">
        <v>2</v>
      </c>
      <c r="K14">
        <v>7</v>
      </c>
      <c r="M14" t="s">
        <v>65</v>
      </c>
      <c r="N14">
        <v>1</v>
      </c>
      <c r="O14">
        <v>11</v>
      </c>
    </row>
    <row r="15" spans="1:25" x14ac:dyDescent="0.25">
      <c r="E15" t="s">
        <v>58</v>
      </c>
      <c r="F15">
        <v>2</v>
      </c>
      <c r="G15">
        <v>7</v>
      </c>
      <c r="I15" t="s">
        <v>52</v>
      </c>
      <c r="J15">
        <v>2</v>
      </c>
      <c r="K15">
        <v>7</v>
      </c>
      <c r="M15" t="s">
        <v>66</v>
      </c>
      <c r="N15">
        <v>3</v>
      </c>
      <c r="O15">
        <v>8</v>
      </c>
    </row>
    <row r="16" spans="1:25" x14ac:dyDescent="0.25">
      <c r="E16" t="s">
        <v>122</v>
      </c>
      <c r="F16">
        <v>3</v>
      </c>
      <c r="G16">
        <v>7</v>
      </c>
      <c r="I16" t="s">
        <v>61</v>
      </c>
      <c r="J16">
        <v>3</v>
      </c>
      <c r="K16">
        <v>6</v>
      </c>
    </row>
    <row r="17" spans="1:15" x14ac:dyDescent="0.25">
      <c r="E17" t="s">
        <v>53</v>
      </c>
      <c r="F17">
        <v>1</v>
      </c>
      <c r="G17">
        <v>13</v>
      </c>
      <c r="I17" t="s">
        <v>58</v>
      </c>
      <c r="J17">
        <v>3</v>
      </c>
      <c r="K17">
        <v>6</v>
      </c>
    </row>
    <row r="18" spans="1:15" x14ac:dyDescent="0.25">
      <c r="I18" t="s">
        <v>49</v>
      </c>
      <c r="J18">
        <v>3</v>
      </c>
      <c r="K18">
        <v>6</v>
      </c>
    </row>
    <row r="19" spans="1:15" x14ac:dyDescent="0.25">
      <c r="I19" t="s">
        <v>53</v>
      </c>
      <c r="J19">
        <v>1</v>
      </c>
      <c r="K19">
        <v>15</v>
      </c>
    </row>
    <row r="20" spans="1:15" x14ac:dyDescent="0.25">
      <c r="I20" t="s">
        <v>62</v>
      </c>
      <c r="J20">
        <v>3</v>
      </c>
      <c r="K20">
        <v>6</v>
      </c>
    </row>
    <row r="21" spans="1:15" x14ac:dyDescent="0.25">
      <c r="I21" t="s">
        <v>63</v>
      </c>
      <c r="J21">
        <v>3</v>
      </c>
      <c r="K21">
        <v>6</v>
      </c>
    </row>
    <row r="22" spans="1:15" x14ac:dyDescent="0.25">
      <c r="A22" t="s">
        <v>56</v>
      </c>
      <c r="B22" t="s">
        <v>14</v>
      </c>
      <c r="C22">
        <v>96</v>
      </c>
      <c r="E22" t="s">
        <v>56</v>
      </c>
      <c r="F22" t="s">
        <v>14</v>
      </c>
      <c r="G22">
        <v>82</v>
      </c>
      <c r="I22" t="s">
        <v>56</v>
      </c>
      <c r="J22" t="s">
        <v>14</v>
      </c>
      <c r="K22">
        <v>84</v>
      </c>
      <c r="M22" t="s">
        <v>56</v>
      </c>
      <c r="N22" t="s">
        <v>14</v>
      </c>
      <c r="O22">
        <v>77</v>
      </c>
    </row>
    <row r="24" spans="1:15" ht="30" x14ac:dyDescent="0.25">
      <c r="A24" s="174" t="s">
        <v>44</v>
      </c>
    </row>
    <row r="25" spans="1:15" x14ac:dyDescent="0.25">
      <c r="B25">
        <v>2011</v>
      </c>
      <c r="C25">
        <v>2012</v>
      </c>
      <c r="D25">
        <v>2013</v>
      </c>
      <c r="E25">
        <v>2015</v>
      </c>
      <c r="F25" s="68">
        <v>2012</v>
      </c>
      <c r="G25" s="70">
        <v>2013</v>
      </c>
      <c r="H25" s="70">
        <v>2015</v>
      </c>
    </row>
    <row r="26" spans="1:15" x14ac:dyDescent="0.25">
      <c r="A26" t="s">
        <v>64</v>
      </c>
      <c r="B26">
        <v>1</v>
      </c>
      <c r="C26">
        <v>3</v>
      </c>
      <c r="D26">
        <v>5</v>
      </c>
      <c r="E26">
        <v>9</v>
      </c>
      <c r="F26" s="101">
        <f>(C26-B26)/B26</f>
        <v>2</v>
      </c>
      <c r="G26" s="17">
        <f>(D26-C26)/C26</f>
        <v>0.66666666666666663</v>
      </c>
      <c r="H26" s="17">
        <f>(E26-D26)/D26</f>
        <v>0.8</v>
      </c>
    </row>
    <row r="27" spans="1:15" x14ac:dyDescent="0.25">
      <c r="A27" t="s">
        <v>57</v>
      </c>
      <c r="B27">
        <v>9</v>
      </c>
      <c r="C27">
        <v>8</v>
      </c>
      <c r="D27">
        <v>7</v>
      </c>
      <c r="E27">
        <v>0</v>
      </c>
      <c r="F27" s="101">
        <f t="shared" ref="F27:G36" si="2">(C27-B27)/B27</f>
        <v>-0.1111111111111111</v>
      </c>
      <c r="G27" s="17">
        <f t="shared" si="2"/>
        <v>-0.125</v>
      </c>
      <c r="H27" s="17">
        <f t="shared" ref="H27:H36" si="3">(E27-D27)/D27</f>
        <v>-1</v>
      </c>
    </row>
    <row r="28" spans="1:15" x14ac:dyDescent="0.25">
      <c r="A28" t="s">
        <v>60</v>
      </c>
      <c r="B28">
        <v>4</v>
      </c>
      <c r="C28">
        <v>6</v>
      </c>
      <c r="D28">
        <v>7</v>
      </c>
      <c r="E28">
        <v>7</v>
      </c>
      <c r="F28" s="101">
        <f t="shared" si="2"/>
        <v>0.5</v>
      </c>
      <c r="G28" s="17">
        <f t="shared" si="2"/>
        <v>0.16666666666666666</v>
      </c>
      <c r="H28" s="17">
        <f t="shared" si="3"/>
        <v>0</v>
      </c>
    </row>
    <row r="29" spans="1:15" x14ac:dyDescent="0.25">
      <c r="A29" t="s">
        <v>59</v>
      </c>
      <c r="B29">
        <v>7</v>
      </c>
      <c r="C29">
        <v>7</v>
      </c>
      <c r="D29">
        <v>7</v>
      </c>
      <c r="E29">
        <v>6</v>
      </c>
      <c r="F29" s="101">
        <f t="shared" si="2"/>
        <v>0</v>
      </c>
      <c r="G29" s="17">
        <f t="shared" si="2"/>
        <v>0</v>
      </c>
      <c r="H29" s="17">
        <f t="shared" si="3"/>
        <v>-0.14285714285714285</v>
      </c>
    </row>
    <row r="30" spans="1:15" x14ac:dyDescent="0.25">
      <c r="A30" t="s">
        <v>97</v>
      </c>
      <c r="B30">
        <v>3</v>
      </c>
      <c r="C30">
        <v>7</v>
      </c>
      <c r="D30">
        <v>7</v>
      </c>
      <c r="E30">
        <v>8</v>
      </c>
      <c r="F30" s="101">
        <f t="shared" si="2"/>
        <v>1.3333333333333333</v>
      </c>
      <c r="G30" s="17">
        <f t="shared" si="2"/>
        <v>0</v>
      </c>
      <c r="H30" s="17">
        <f t="shared" si="3"/>
        <v>0.14285714285714285</v>
      </c>
    </row>
    <row r="31" spans="1:15" x14ac:dyDescent="0.25">
      <c r="A31" t="s">
        <v>61</v>
      </c>
      <c r="B31">
        <v>0</v>
      </c>
      <c r="C31">
        <v>3</v>
      </c>
      <c r="D31">
        <v>6</v>
      </c>
      <c r="E31">
        <v>5</v>
      </c>
      <c r="F31" s="101" t="s">
        <v>143</v>
      </c>
      <c r="G31" s="17">
        <f t="shared" si="2"/>
        <v>1</v>
      </c>
      <c r="H31" s="17">
        <f t="shared" si="3"/>
        <v>-0.16666666666666666</v>
      </c>
    </row>
    <row r="32" spans="1:15" x14ac:dyDescent="0.25">
      <c r="A32" t="s">
        <v>58</v>
      </c>
      <c r="B32">
        <v>10</v>
      </c>
      <c r="C32">
        <v>7</v>
      </c>
      <c r="D32">
        <v>6</v>
      </c>
      <c r="E32">
        <v>5</v>
      </c>
      <c r="F32" s="101">
        <f t="shared" si="2"/>
        <v>-0.3</v>
      </c>
      <c r="G32" s="17">
        <f t="shared" si="2"/>
        <v>-0.14285714285714285</v>
      </c>
      <c r="H32" s="17">
        <f t="shared" si="3"/>
        <v>-0.16666666666666666</v>
      </c>
    </row>
    <row r="33" spans="1:8" x14ac:dyDescent="0.25">
      <c r="A33" t="s">
        <v>49</v>
      </c>
      <c r="B33">
        <v>6</v>
      </c>
      <c r="C33">
        <v>7</v>
      </c>
      <c r="D33">
        <v>6</v>
      </c>
      <c r="E33">
        <v>6</v>
      </c>
      <c r="F33" s="101">
        <f t="shared" si="2"/>
        <v>0.16666666666666666</v>
      </c>
      <c r="G33" s="17">
        <f t="shared" si="2"/>
        <v>-0.14285714285714285</v>
      </c>
      <c r="H33" s="17">
        <f t="shared" si="3"/>
        <v>0</v>
      </c>
    </row>
    <row r="34" spans="1:8" x14ac:dyDescent="0.25">
      <c r="A34" t="s">
        <v>98</v>
      </c>
      <c r="B34">
        <v>21</v>
      </c>
      <c r="C34">
        <v>13</v>
      </c>
      <c r="D34">
        <v>15</v>
      </c>
      <c r="E34">
        <v>11</v>
      </c>
      <c r="F34" s="101">
        <f t="shared" si="2"/>
        <v>-0.38095238095238093</v>
      </c>
      <c r="G34" s="17">
        <f t="shared" si="2"/>
        <v>0.15384615384615385</v>
      </c>
      <c r="H34" s="17">
        <f t="shared" si="3"/>
        <v>-0.26666666666666666</v>
      </c>
    </row>
    <row r="35" spans="1:8" x14ac:dyDescent="0.25">
      <c r="A35" t="s">
        <v>62</v>
      </c>
      <c r="B35">
        <v>2</v>
      </c>
      <c r="C35">
        <v>5</v>
      </c>
      <c r="D35">
        <v>6</v>
      </c>
      <c r="E35">
        <v>4</v>
      </c>
      <c r="F35" s="101">
        <f t="shared" si="2"/>
        <v>1.5</v>
      </c>
      <c r="G35" s="17">
        <f t="shared" si="2"/>
        <v>0.2</v>
      </c>
      <c r="H35" s="17">
        <f t="shared" si="3"/>
        <v>-0.33333333333333331</v>
      </c>
    </row>
    <row r="36" spans="1:8" x14ac:dyDescent="0.25">
      <c r="A36" t="s">
        <v>63</v>
      </c>
      <c r="B36">
        <v>4</v>
      </c>
      <c r="C36">
        <v>4</v>
      </c>
      <c r="D36">
        <v>6</v>
      </c>
      <c r="E36">
        <v>8</v>
      </c>
      <c r="F36" s="101">
        <f t="shared" si="2"/>
        <v>0</v>
      </c>
      <c r="G36" s="17">
        <f t="shared" si="2"/>
        <v>0.5</v>
      </c>
      <c r="H36" s="17">
        <f t="shared" si="3"/>
        <v>0.33333333333333331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C11" sqref="C11"/>
    </sheetView>
  </sheetViews>
  <sheetFormatPr defaultRowHeight="15" x14ac:dyDescent="0.25"/>
  <sheetData>
    <row r="1" spans="1:13" x14ac:dyDescent="0.25">
      <c r="B1">
        <v>2011</v>
      </c>
      <c r="E1">
        <v>2012</v>
      </c>
      <c r="H1">
        <v>2013</v>
      </c>
      <c r="K1">
        <v>2015</v>
      </c>
    </row>
    <row r="2" spans="1:13" x14ac:dyDescent="0.25">
      <c r="B2" t="s">
        <v>1</v>
      </c>
      <c r="C2" t="s">
        <v>67</v>
      </c>
      <c r="D2" t="s">
        <v>68</v>
      </c>
      <c r="E2" t="s">
        <v>1</v>
      </c>
      <c r="F2" t="s">
        <v>67</v>
      </c>
      <c r="G2" t="s">
        <v>68</v>
      </c>
      <c r="H2" t="s">
        <v>1</v>
      </c>
      <c r="I2" t="s">
        <v>67</v>
      </c>
      <c r="J2" t="s">
        <v>68</v>
      </c>
      <c r="K2" t="s">
        <v>1</v>
      </c>
      <c r="L2" t="s">
        <v>67</v>
      </c>
      <c r="M2" t="s">
        <v>68</v>
      </c>
    </row>
    <row r="3" spans="1:13" x14ac:dyDescent="0.25">
      <c r="A3" t="s">
        <v>5</v>
      </c>
      <c r="B3">
        <v>5</v>
      </c>
      <c r="C3">
        <v>8</v>
      </c>
      <c r="D3">
        <v>11</v>
      </c>
      <c r="E3">
        <v>5</v>
      </c>
      <c r="F3">
        <v>10</v>
      </c>
      <c r="G3">
        <v>15</v>
      </c>
      <c r="H3">
        <v>7</v>
      </c>
      <c r="I3">
        <v>7</v>
      </c>
      <c r="J3">
        <v>12</v>
      </c>
      <c r="K3">
        <v>6</v>
      </c>
      <c r="L3">
        <v>13</v>
      </c>
      <c r="M3">
        <v>11</v>
      </c>
    </row>
    <row r="4" spans="1:13" x14ac:dyDescent="0.25">
      <c r="A4" t="s">
        <v>6</v>
      </c>
      <c r="B4">
        <v>3</v>
      </c>
      <c r="C4">
        <v>14</v>
      </c>
      <c r="D4">
        <v>9</v>
      </c>
      <c r="E4">
        <v>2</v>
      </c>
      <c r="F4">
        <v>19</v>
      </c>
      <c r="G4">
        <v>12</v>
      </c>
      <c r="H4">
        <v>2</v>
      </c>
      <c r="I4">
        <v>20</v>
      </c>
      <c r="J4">
        <v>12</v>
      </c>
      <c r="K4">
        <v>2</v>
      </c>
      <c r="L4">
        <v>30</v>
      </c>
      <c r="M4">
        <v>11</v>
      </c>
    </row>
    <row r="5" spans="1:13" x14ac:dyDescent="0.25">
      <c r="A5" t="s">
        <v>7</v>
      </c>
      <c r="B5">
        <v>2</v>
      </c>
      <c r="C5">
        <v>19</v>
      </c>
      <c r="D5">
        <v>9</v>
      </c>
      <c r="E5">
        <v>3</v>
      </c>
      <c r="F5">
        <v>17</v>
      </c>
      <c r="G5">
        <v>10</v>
      </c>
      <c r="H5">
        <v>3</v>
      </c>
      <c r="I5">
        <v>15</v>
      </c>
      <c r="J5">
        <v>11</v>
      </c>
      <c r="K5">
        <v>3</v>
      </c>
      <c r="L5">
        <v>23</v>
      </c>
      <c r="M5">
        <v>10</v>
      </c>
    </row>
    <row r="6" spans="1:13" x14ac:dyDescent="0.25">
      <c r="A6" t="s">
        <v>8</v>
      </c>
      <c r="B6">
        <v>6</v>
      </c>
      <c r="C6">
        <v>8</v>
      </c>
      <c r="D6">
        <v>3</v>
      </c>
      <c r="E6">
        <v>7</v>
      </c>
      <c r="F6">
        <v>8</v>
      </c>
      <c r="G6">
        <v>2</v>
      </c>
      <c r="H6">
        <v>6</v>
      </c>
      <c r="I6">
        <v>8</v>
      </c>
      <c r="J6">
        <v>2</v>
      </c>
      <c r="K6">
        <v>7</v>
      </c>
      <c r="L6">
        <v>11</v>
      </c>
      <c r="M6">
        <v>4</v>
      </c>
    </row>
    <row r="7" spans="1:13" x14ac:dyDescent="0.25">
      <c r="A7" t="s">
        <v>9</v>
      </c>
      <c r="B7">
        <v>4</v>
      </c>
      <c r="C7">
        <v>9</v>
      </c>
      <c r="D7">
        <v>7</v>
      </c>
      <c r="E7">
        <v>5</v>
      </c>
      <c r="F7">
        <v>10</v>
      </c>
      <c r="G7">
        <v>8</v>
      </c>
      <c r="H7">
        <v>4</v>
      </c>
      <c r="I7">
        <v>11</v>
      </c>
      <c r="J7">
        <v>13</v>
      </c>
      <c r="K7">
        <v>4</v>
      </c>
      <c r="L7">
        <v>18</v>
      </c>
      <c r="M7">
        <v>10</v>
      </c>
    </row>
    <row r="8" spans="1:13" x14ac:dyDescent="0.25">
      <c r="A8" t="s">
        <v>10</v>
      </c>
      <c r="B8">
        <v>7</v>
      </c>
      <c r="C8">
        <v>7</v>
      </c>
      <c r="D8">
        <v>5</v>
      </c>
      <c r="E8">
        <v>4</v>
      </c>
      <c r="F8">
        <v>11</v>
      </c>
      <c r="G8">
        <v>7</v>
      </c>
      <c r="H8">
        <v>5</v>
      </c>
      <c r="I8">
        <v>9</v>
      </c>
      <c r="J8">
        <v>6</v>
      </c>
      <c r="K8">
        <v>5</v>
      </c>
      <c r="L8">
        <v>16</v>
      </c>
      <c r="M8">
        <v>6</v>
      </c>
    </row>
    <row r="9" spans="1:13" x14ac:dyDescent="0.25">
      <c r="A9" t="s">
        <v>69</v>
      </c>
      <c r="B9">
        <v>1</v>
      </c>
      <c r="C9">
        <v>46</v>
      </c>
      <c r="D9">
        <v>2</v>
      </c>
      <c r="E9">
        <v>1</v>
      </c>
      <c r="F9">
        <v>51</v>
      </c>
      <c r="G9">
        <v>2</v>
      </c>
      <c r="H9">
        <v>1</v>
      </c>
      <c r="I9">
        <v>42</v>
      </c>
      <c r="J9">
        <v>2</v>
      </c>
      <c r="K9">
        <v>1</v>
      </c>
      <c r="L9">
        <v>56</v>
      </c>
      <c r="M9">
        <v>2</v>
      </c>
    </row>
    <row r="11" spans="1:13" x14ac:dyDescent="0.25">
      <c r="A11" t="s">
        <v>56</v>
      </c>
      <c r="B11" t="s">
        <v>14</v>
      </c>
      <c r="C11">
        <v>64</v>
      </c>
      <c r="D11">
        <v>46</v>
      </c>
      <c r="E11" t="s">
        <v>14</v>
      </c>
      <c r="F11">
        <v>63</v>
      </c>
      <c r="G11">
        <v>56</v>
      </c>
      <c r="H11" t="s">
        <v>14</v>
      </c>
      <c r="I11">
        <v>54</v>
      </c>
      <c r="J11">
        <v>59</v>
      </c>
      <c r="K11" t="s">
        <v>14</v>
      </c>
      <c r="L11">
        <v>53</v>
      </c>
      <c r="M11">
        <v>54</v>
      </c>
    </row>
    <row r="14" spans="1:13" x14ac:dyDescent="0.25">
      <c r="A14" t="s">
        <v>120</v>
      </c>
    </row>
    <row r="15" spans="1:13" x14ac:dyDescent="0.25">
      <c r="B15">
        <v>2011</v>
      </c>
      <c r="C15">
        <v>2012</v>
      </c>
      <c r="D15">
        <v>2013</v>
      </c>
      <c r="E15">
        <v>2015</v>
      </c>
    </row>
    <row r="16" spans="1:13" x14ac:dyDescent="0.25">
      <c r="A16" t="s">
        <v>5</v>
      </c>
      <c r="B16" s="17">
        <v>0.125</v>
      </c>
      <c r="C16" s="17">
        <f>F3/$F$11</f>
        <v>0.15873015873015872</v>
      </c>
      <c r="D16" s="17">
        <v>0.12962962962962962</v>
      </c>
      <c r="E16" s="17">
        <v>0.24528301886792453</v>
      </c>
      <c r="G16" s="18"/>
    </row>
    <row r="17" spans="1:5" x14ac:dyDescent="0.25">
      <c r="A17" t="s">
        <v>6</v>
      </c>
      <c r="B17" s="17">
        <v>0.21875</v>
      </c>
      <c r="C17" s="17">
        <f t="shared" ref="C17:C22" si="0">F4/$F$11</f>
        <v>0.30158730158730157</v>
      </c>
      <c r="D17" s="17">
        <v>0.37037037037037035</v>
      </c>
      <c r="E17" s="17">
        <v>0.56603773584905659</v>
      </c>
    </row>
    <row r="18" spans="1:5" x14ac:dyDescent="0.25">
      <c r="A18" t="s">
        <v>7</v>
      </c>
      <c r="B18" s="17">
        <v>0.296875</v>
      </c>
      <c r="C18" s="17">
        <f t="shared" si="0"/>
        <v>0.26984126984126983</v>
      </c>
      <c r="D18" s="17">
        <v>0.27777777777777779</v>
      </c>
      <c r="E18" s="17">
        <v>0.43396226415094341</v>
      </c>
    </row>
    <row r="19" spans="1:5" x14ac:dyDescent="0.25">
      <c r="A19" t="s">
        <v>8</v>
      </c>
      <c r="B19" s="17">
        <v>0.125</v>
      </c>
      <c r="C19" s="17">
        <f t="shared" si="0"/>
        <v>0.12698412698412698</v>
      </c>
      <c r="D19" s="17">
        <v>0.14814814814814814</v>
      </c>
      <c r="E19" s="17">
        <v>0.20754716981132076</v>
      </c>
    </row>
    <row r="20" spans="1:5" x14ac:dyDescent="0.25">
      <c r="A20" t="s">
        <v>9</v>
      </c>
      <c r="B20" s="17">
        <v>0.140625</v>
      </c>
      <c r="C20" s="17">
        <f t="shared" si="0"/>
        <v>0.15873015873015872</v>
      </c>
      <c r="D20" s="17">
        <v>0.20370370370370369</v>
      </c>
      <c r="E20" s="17">
        <v>0.33962264150943394</v>
      </c>
    </row>
    <row r="21" spans="1:5" x14ac:dyDescent="0.25">
      <c r="A21" t="s">
        <v>10</v>
      </c>
      <c r="B21" s="17">
        <v>0.109375</v>
      </c>
      <c r="C21" s="17">
        <f t="shared" si="0"/>
        <v>0.17460317460317459</v>
      </c>
      <c r="D21" s="17">
        <v>0.16666666666666666</v>
      </c>
      <c r="E21" s="17">
        <v>0.30188679245283018</v>
      </c>
    </row>
    <row r="22" spans="1:5" x14ac:dyDescent="0.25">
      <c r="A22" t="s">
        <v>11</v>
      </c>
      <c r="B22" s="17">
        <v>0.71875</v>
      </c>
      <c r="C22" s="17">
        <f t="shared" si="0"/>
        <v>0.80952380952380953</v>
      </c>
      <c r="D22" s="17">
        <v>0.77777777777777779</v>
      </c>
      <c r="E22" s="17">
        <v>1.0566037735849056</v>
      </c>
    </row>
    <row r="23" spans="1:5" x14ac:dyDescent="0.25">
      <c r="A23" t="s">
        <v>84</v>
      </c>
      <c r="B23" s="26">
        <v>64</v>
      </c>
      <c r="C23" s="26">
        <v>63</v>
      </c>
      <c r="D23" s="26">
        <v>54</v>
      </c>
      <c r="E23" s="26">
        <v>53</v>
      </c>
    </row>
    <row r="24" spans="1:5" x14ac:dyDescent="0.25">
      <c r="E24" s="26"/>
    </row>
    <row r="25" spans="1:5" x14ac:dyDescent="0.25">
      <c r="E25" s="2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C39" sqref="C39"/>
    </sheetView>
  </sheetViews>
  <sheetFormatPr defaultRowHeight="15" x14ac:dyDescent="0.25"/>
  <sheetData>
    <row r="1" spans="1:19" x14ac:dyDescent="0.25">
      <c r="A1">
        <v>2011</v>
      </c>
      <c r="F1">
        <v>2012</v>
      </c>
      <c r="K1">
        <v>2013</v>
      </c>
      <c r="P1">
        <v>2015</v>
      </c>
    </row>
    <row r="2" spans="1:19" x14ac:dyDescent="0.25">
      <c r="B2" t="s">
        <v>1</v>
      </c>
      <c r="C2" t="s">
        <v>67</v>
      </c>
      <c r="D2" t="s">
        <v>86</v>
      </c>
      <c r="G2" t="s">
        <v>1</v>
      </c>
      <c r="H2" t="s">
        <v>67</v>
      </c>
      <c r="I2" t="s">
        <v>86</v>
      </c>
      <c r="L2" t="s">
        <v>1</v>
      </c>
      <c r="M2" t="s">
        <v>67</v>
      </c>
      <c r="N2" t="s">
        <v>86</v>
      </c>
      <c r="Q2" t="s">
        <v>1</v>
      </c>
      <c r="R2" t="s">
        <v>67</v>
      </c>
      <c r="S2" t="s">
        <v>86</v>
      </c>
    </row>
    <row r="3" spans="1:19" x14ac:dyDescent="0.25">
      <c r="A3" t="s">
        <v>36</v>
      </c>
      <c r="B3">
        <v>3</v>
      </c>
      <c r="C3">
        <v>7</v>
      </c>
      <c r="D3" t="s">
        <v>14</v>
      </c>
      <c r="F3" t="s">
        <v>36</v>
      </c>
      <c r="G3">
        <v>4</v>
      </c>
      <c r="H3">
        <v>8</v>
      </c>
      <c r="I3" s="17">
        <f>(H3-C3)/C3</f>
        <v>0.14285714285714285</v>
      </c>
      <c r="J3" s="17"/>
      <c r="K3" t="s">
        <v>40</v>
      </c>
      <c r="L3">
        <v>3</v>
      </c>
      <c r="M3">
        <v>12</v>
      </c>
      <c r="N3" s="17">
        <f>(M3-H4)/H4</f>
        <v>0</v>
      </c>
      <c r="O3" s="17"/>
      <c r="P3" t="s">
        <v>36</v>
      </c>
      <c r="Q3">
        <v>4</v>
      </c>
      <c r="R3">
        <v>6</v>
      </c>
      <c r="S3" s="17">
        <f>(R3-M12)/M12</f>
        <v>0.2</v>
      </c>
    </row>
    <row r="4" spans="1:19" x14ac:dyDescent="0.25">
      <c r="A4" t="s">
        <v>40</v>
      </c>
      <c r="B4">
        <v>4</v>
      </c>
      <c r="C4">
        <v>6</v>
      </c>
      <c r="D4" t="s">
        <v>14</v>
      </c>
      <c r="F4" t="s">
        <v>40</v>
      </c>
      <c r="G4">
        <v>3</v>
      </c>
      <c r="H4">
        <v>12</v>
      </c>
      <c r="I4" s="17">
        <f>(H4-C4)/C4</f>
        <v>1</v>
      </c>
      <c r="J4" s="17"/>
      <c r="K4" t="s">
        <v>74</v>
      </c>
      <c r="L4">
        <v>4</v>
      </c>
      <c r="M4">
        <v>7</v>
      </c>
      <c r="N4" s="17">
        <f>(M4-H15)/H15</f>
        <v>0.75</v>
      </c>
      <c r="O4" s="17"/>
      <c r="P4" t="s">
        <v>40</v>
      </c>
      <c r="Q4">
        <v>3</v>
      </c>
      <c r="R4">
        <v>7</v>
      </c>
      <c r="S4" s="17">
        <f>(R4-M3)/M3</f>
        <v>-0.41666666666666669</v>
      </c>
    </row>
    <row r="5" spans="1:19" x14ac:dyDescent="0.25">
      <c r="A5" t="s">
        <v>41</v>
      </c>
      <c r="B5">
        <v>5</v>
      </c>
      <c r="C5">
        <v>5</v>
      </c>
      <c r="D5" t="s">
        <v>14</v>
      </c>
      <c r="F5" t="s">
        <v>20</v>
      </c>
      <c r="G5">
        <v>3</v>
      </c>
      <c r="H5">
        <v>12</v>
      </c>
      <c r="I5" s="17">
        <f>(H5-C6)/C6</f>
        <v>0.2</v>
      </c>
      <c r="J5" s="17"/>
      <c r="K5" t="s">
        <v>20</v>
      </c>
      <c r="L5">
        <v>3</v>
      </c>
      <c r="M5">
        <v>12</v>
      </c>
      <c r="N5" s="17">
        <f>(M5-H5)/H5</f>
        <v>0</v>
      </c>
      <c r="O5" s="17"/>
      <c r="P5" t="s">
        <v>70</v>
      </c>
      <c r="Q5">
        <v>2</v>
      </c>
      <c r="R5">
        <v>11</v>
      </c>
      <c r="S5" s="17">
        <f>(R5-M6)/M6</f>
        <v>-0.26666666666666666</v>
      </c>
    </row>
    <row r="6" spans="1:19" x14ac:dyDescent="0.25">
      <c r="A6" t="s">
        <v>20</v>
      </c>
      <c r="B6">
        <v>2</v>
      </c>
      <c r="C6">
        <v>10</v>
      </c>
      <c r="D6" t="s">
        <v>14</v>
      </c>
      <c r="F6" t="s">
        <v>70</v>
      </c>
      <c r="G6">
        <v>2</v>
      </c>
      <c r="H6">
        <v>16</v>
      </c>
      <c r="I6" s="17">
        <f>(H6-C7)/C7</f>
        <v>0.6</v>
      </c>
      <c r="J6" s="17"/>
      <c r="K6" t="s">
        <v>70</v>
      </c>
      <c r="L6">
        <v>2</v>
      </c>
      <c r="M6">
        <v>15</v>
      </c>
      <c r="N6" s="17">
        <f>(M6-H6)/H6</f>
        <v>-6.25E-2</v>
      </c>
      <c r="O6" s="17"/>
      <c r="P6" t="s">
        <v>71</v>
      </c>
      <c r="Q6">
        <v>3</v>
      </c>
      <c r="R6">
        <v>7</v>
      </c>
      <c r="S6" s="17">
        <f>(R6-M7)/M7</f>
        <v>0.16666666666666666</v>
      </c>
    </row>
    <row r="7" spans="1:19" x14ac:dyDescent="0.25">
      <c r="A7" t="s">
        <v>70</v>
      </c>
      <c r="B7">
        <v>2</v>
      </c>
      <c r="C7">
        <v>10</v>
      </c>
      <c r="D7" t="s">
        <v>14</v>
      </c>
      <c r="F7" t="s">
        <v>73</v>
      </c>
      <c r="G7">
        <v>5</v>
      </c>
      <c r="H7">
        <v>7</v>
      </c>
      <c r="I7" s="17">
        <f>(H7-C13)/C13</f>
        <v>2.5</v>
      </c>
      <c r="J7" s="17"/>
      <c r="K7" t="s">
        <v>71</v>
      </c>
      <c r="L7">
        <v>5</v>
      </c>
      <c r="M7">
        <v>6</v>
      </c>
      <c r="N7" s="17">
        <f>(M7-H13)/H13</f>
        <v>0</v>
      </c>
      <c r="O7" s="17"/>
      <c r="P7" t="s">
        <v>72</v>
      </c>
      <c r="Q7">
        <v>5</v>
      </c>
      <c r="R7">
        <v>5</v>
      </c>
      <c r="S7" s="17">
        <f>(R7-M13)/M13</f>
        <v>0</v>
      </c>
    </row>
    <row r="8" spans="1:19" x14ac:dyDescent="0.25">
      <c r="A8" t="s">
        <v>71</v>
      </c>
      <c r="B8">
        <v>4</v>
      </c>
      <c r="C8">
        <v>6</v>
      </c>
      <c r="D8" t="s">
        <v>14</v>
      </c>
      <c r="F8" t="s">
        <v>34</v>
      </c>
      <c r="G8">
        <v>1</v>
      </c>
      <c r="H8">
        <v>50</v>
      </c>
      <c r="I8" s="17">
        <f>(H8-C10)/C10</f>
        <v>8.6956521739130432E-2</v>
      </c>
      <c r="J8" s="17"/>
      <c r="K8" t="s">
        <v>21</v>
      </c>
      <c r="L8">
        <v>5</v>
      </c>
      <c r="M8">
        <v>6</v>
      </c>
      <c r="N8" s="17" t="s">
        <v>87</v>
      </c>
      <c r="O8" s="17"/>
      <c r="P8" t="s">
        <v>73</v>
      </c>
      <c r="Q8">
        <v>5</v>
      </c>
      <c r="R8">
        <v>5</v>
      </c>
      <c r="S8" s="17">
        <f>(R8-M14)/M14</f>
        <v>0.25</v>
      </c>
    </row>
    <row r="9" spans="1:19" x14ac:dyDescent="0.25">
      <c r="A9" t="s">
        <v>21</v>
      </c>
      <c r="B9">
        <v>5</v>
      </c>
      <c r="C9">
        <v>5</v>
      </c>
      <c r="D9" t="s">
        <v>14</v>
      </c>
      <c r="J9" s="17"/>
      <c r="K9" t="s">
        <v>34</v>
      </c>
      <c r="L9">
        <v>1</v>
      </c>
      <c r="M9">
        <v>37</v>
      </c>
      <c r="N9" s="17">
        <f>(M9-H8)/H8</f>
        <v>-0.26</v>
      </c>
      <c r="O9" s="17"/>
      <c r="P9" t="s">
        <v>21</v>
      </c>
      <c r="Q9">
        <v>5</v>
      </c>
      <c r="R9">
        <v>5</v>
      </c>
      <c r="S9" s="17">
        <f>(R9-M8)/M8</f>
        <v>-0.16666666666666666</v>
      </c>
    </row>
    <row r="10" spans="1:19" x14ac:dyDescent="0.25">
      <c r="A10" t="s">
        <v>34</v>
      </c>
      <c r="B10">
        <v>1</v>
      </c>
      <c r="C10">
        <v>46</v>
      </c>
      <c r="D10" t="s">
        <v>14</v>
      </c>
      <c r="I10" s="17"/>
      <c r="J10" s="17"/>
      <c r="N10" s="17"/>
      <c r="O10" s="17"/>
      <c r="P10" t="s">
        <v>34</v>
      </c>
      <c r="Q10">
        <v>1</v>
      </c>
      <c r="R10">
        <v>45</v>
      </c>
      <c r="S10" s="17">
        <f>(R10-M9)/M9</f>
        <v>0.21621621621621623</v>
      </c>
    </row>
    <row r="11" spans="1:19" x14ac:dyDescent="0.25">
      <c r="I11" s="17"/>
      <c r="J11" s="17"/>
      <c r="N11" s="17"/>
      <c r="O11" s="17"/>
      <c r="S11" s="17"/>
    </row>
    <row r="12" spans="1:19" x14ac:dyDescent="0.25">
      <c r="A12" t="s">
        <v>72</v>
      </c>
      <c r="B12">
        <v>7</v>
      </c>
      <c r="C12">
        <v>3</v>
      </c>
      <c r="D12" t="s">
        <v>14</v>
      </c>
      <c r="F12" t="s">
        <v>41</v>
      </c>
      <c r="G12">
        <v>9</v>
      </c>
      <c r="H12">
        <v>3</v>
      </c>
      <c r="I12" s="17">
        <f>(H12-C5)/C5</f>
        <v>-0.4</v>
      </c>
      <c r="J12" s="17"/>
      <c r="K12" t="s">
        <v>36</v>
      </c>
      <c r="L12">
        <v>6</v>
      </c>
      <c r="M12">
        <v>5</v>
      </c>
      <c r="N12" s="17">
        <f>(M12-H3)/H3</f>
        <v>-0.375</v>
      </c>
      <c r="O12" s="17"/>
      <c r="P12" t="s">
        <v>41</v>
      </c>
      <c r="Q12">
        <v>6</v>
      </c>
      <c r="R12">
        <v>4</v>
      </c>
      <c r="S12" s="17">
        <f>(R12-M15)/M15</f>
        <v>0</v>
      </c>
    </row>
    <row r="13" spans="1:19" x14ac:dyDescent="0.25">
      <c r="A13" t="s">
        <v>73</v>
      </c>
      <c r="B13">
        <v>8</v>
      </c>
      <c r="C13">
        <v>2</v>
      </c>
      <c r="D13" t="s">
        <v>14</v>
      </c>
      <c r="F13" t="s">
        <v>71</v>
      </c>
      <c r="G13">
        <v>6</v>
      </c>
      <c r="H13">
        <v>6</v>
      </c>
      <c r="I13" s="17">
        <f>(H13-C8)/C8</f>
        <v>0</v>
      </c>
      <c r="J13" s="17"/>
      <c r="K13" t="s">
        <v>72</v>
      </c>
      <c r="L13">
        <v>6</v>
      </c>
      <c r="M13">
        <v>5</v>
      </c>
      <c r="N13" s="17">
        <f>(M13-H16)/H16</f>
        <v>-0.16666666666666666</v>
      </c>
      <c r="O13" s="17"/>
      <c r="P13" t="s">
        <v>74</v>
      </c>
      <c r="Q13">
        <v>6</v>
      </c>
      <c r="R13">
        <v>4</v>
      </c>
      <c r="S13" s="17">
        <f>(R13-M4)/M4</f>
        <v>-0.42857142857142855</v>
      </c>
    </row>
    <row r="14" spans="1:19" x14ac:dyDescent="0.25">
      <c r="A14" t="s">
        <v>74</v>
      </c>
      <c r="B14">
        <v>8</v>
      </c>
      <c r="C14">
        <v>2</v>
      </c>
      <c r="D14" t="s">
        <v>14</v>
      </c>
      <c r="F14" t="s">
        <v>21</v>
      </c>
      <c r="G14">
        <v>7</v>
      </c>
      <c r="H14">
        <v>5</v>
      </c>
      <c r="I14" s="17">
        <f>(H14-C9)/C9</f>
        <v>0</v>
      </c>
      <c r="J14" s="17"/>
      <c r="K14" t="s">
        <v>73</v>
      </c>
      <c r="L14">
        <v>7</v>
      </c>
      <c r="M14">
        <v>4</v>
      </c>
      <c r="N14" s="17">
        <f>(M14-H7)/H7</f>
        <v>-0.42857142857142855</v>
      </c>
      <c r="O14" s="17"/>
      <c r="P14" t="s">
        <v>20</v>
      </c>
      <c r="Q14">
        <v>6</v>
      </c>
      <c r="R14">
        <v>4</v>
      </c>
      <c r="S14" s="17">
        <f>(R14-M5)/M5</f>
        <v>-0.66666666666666663</v>
      </c>
    </row>
    <row r="15" spans="1:19" x14ac:dyDescent="0.25">
      <c r="F15" t="s">
        <v>74</v>
      </c>
      <c r="G15">
        <v>8</v>
      </c>
      <c r="H15">
        <v>4</v>
      </c>
      <c r="I15" s="17">
        <f>(H15-C14)/C14</f>
        <v>1</v>
      </c>
      <c r="J15" s="17"/>
      <c r="K15" t="s">
        <v>41</v>
      </c>
      <c r="L15">
        <v>7</v>
      </c>
      <c r="M15">
        <v>4</v>
      </c>
      <c r="N15" s="17">
        <f>(M15-H12)/H12</f>
        <v>0.33333333333333331</v>
      </c>
      <c r="O15" s="17"/>
    </row>
    <row r="16" spans="1:19" x14ac:dyDescent="0.25">
      <c r="F16" t="s">
        <v>72</v>
      </c>
      <c r="G16">
        <v>6</v>
      </c>
      <c r="H16">
        <v>6</v>
      </c>
      <c r="I16" s="17">
        <f>(H16-C12)/C12</f>
        <v>1</v>
      </c>
      <c r="J16" s="17"/>
    </row>
    <row r="17" spans="1:19" x14ac:dyDescent="0.25">
      <c r="J17" s="17"/>
    </row>
    <row r="19" spans="1:19" x14ac:dyDescent="0.25">
      <c r="A19" t="s">
        <v>56</v>
      </c>
      <c r="B19" t="s">
        <v>14</v>
      </c>
      <c r="C19">
        <v>64</v>
      </c>
      <c r="D19" t="s">
        <v>14</v>
      </c>
      <c r="F19" t="s">
        <v>56</v>
      </c>
      <c r="G19" t="s">
        <v>14</v>
      </c>
      <c r="H19">
        <v>63</v>
      </c>
      <c r="I19" s="17">
        <f>(H19-C19)/C19</f>
        <v>-1.5625E-2</v>
      </c>
      <c r="K19" t="s">
        <v>56</v>
      </c>
      <c r="L19" t="s">
        <v>14</v>
      </c>
      <c r="M19">
        <v>54</v>
      </c>
      <c r="N19" s="17">
        <f>(M19-H19)/H19</f>
        <v>-0.14285714285714285</v>
      </c>
      <c r="P19" t="s">
        <v>56</v>
      </c>
      <c r="Q19" t="s">
        <v>14</v>
      </c>
      <c r="R19">
        <v>53</v>
      </c>
      <c r="S19" s="17">
        <f>(R19-M19)/M19</f>
        <v>-1.8518518518518517E-2</v>
      </c>
    </row>
    <row r="21" spans="1:19" x14ac:dyDescent="0.25">
      <c r="A21" t="s">
        <v>67</v>
      </c>
    </row>
    <row r="22" spans="1:19" x14ac:dyDescent="0.25">
      <c r="B22">
        <v>2011</v>
      </c>
      <c r="C22">
        <v>2012</v>
      </c>
      <c r="D22">
        <v>2013</v>
      </c>
      <c r="E22">
        <v>2015</v>
      </c>
    </row>
    <row r="23" spans="1:19" x14ac:dyDescent="0.25">
      <c r="A23" t="s">
        <v>36</v>
      </c>
      <c r="B23">
        <v>7</v>
      </c>
      <c r="C23">
        <v>3</v>
      </c>
      <c r="D23">
        <v>5</v>
      </c>
      <c r="E23">
        <v>6</v>
      </c>
    </row>
    <row r="24" spans="1:19" x14ac:dyDescent="0.25">
      <c r="A24" t="s">
        <v>40</v>
      </c>
      <c r="B24">
        <v>6</v>
      </c>
      <c r="C24">
        <v>10</v>
      </c>
      <c r="D24">
        <v>12</v>
      </c>
      <c r="E24">
        <v>7</v>
      </c>
    </row>
    <row r="25" spans="1:19" x14ac:dyDescent="0.25">
      <c r="A25" t="s">
        <v>41</v>
      </c>
      <c r="B25">
        <v>5</v>
      </c>
      <c r="C25">
        <v>1</v>
      </c>
      <c r="D25">
        <v>4</v>
      </c>
      <c r="E25">
        <v>4</v>
      </c>
    </row>
    <row r="26" spans="1:19" x14ac:dyDescent="0.25">
      <c r="A26" t="s">
        <v>74</v>
      </c>
      <c r="B26">
        <v>2</v>
      </c>
      <c r="C26">
        <v>1</v>
      </c>
      <c r="D26">
        <v>7</v>
      </c>
      <c r="E26">
        <v>4</v>
      </c>
    </row>
    <row r="27" spans="1:19" x14ac:dyDescent="0.25">
      <c r="A27" t="s">
        <v>20</v>
      </c>
      <c r="B27">
        <v>10</v>
      </c>
      <c r="C27">
        <v>4</v>
      </c>
      <c r="D27">
        <v>12</v>
      </c>
      <c r="E27">
        <v>4</v>
      </c>
    </row>
    <row r="28" spans="1:19" x14ac:dyDescent="0.25">
      <c r="A28" t="s">
        <v>70</v>
      </c>
      <c r="B28">
        <v>10</v>
      </c>
      <c r="C28">
        <v>16</v>
      </c>
      <c r="D28">
        <v>15</v>
      </c>
      <c r="E28">
        <v>11</v>
      </c>
    </row>
    <row r="29" spans="1:19" x14ac:dyDescent="0.25">
      <c r="A29" t="s">
        <v>71</v>
      </c>
      <c r="B29">
        <v>6</v>
      </c>
      <c r="C29">
        <v>3</v>
      </c>
      <c r="D29">
        <v>6</v>
      </c>
      <c r="E29">
        <v>7</v>
      </c>
    </row>
    <row r="30" spans="1:19" x14ac:dyDescent="0.25">
      <c r="A30" t="s">
        <v>72</v>
      </c>
      <c r="B30">
        <v>3</v>
      </c>
      <c r="C30">
        <v>6</v>
      </c>
      <c r="D30">
        <v>5</v>
      </c>
      <c r="E30">
        <v>5</v>
      </c>
    </row>
    <row r="31" spans="1:19" x14ac:dyDescent="0.25">
      <c r="A31" t="s">
        <v>73</v>
      </c>
      <c r="B31">
        <v>2</v>
      </c>
      <c r="C31">
        <v>7</v>
      </c>
      <c r="D31">
        <v>4</v>
      </c>
      <c r="E31">
        <v>5</v>
      </c>
    </row>
    <row r="32" spans="1:19" x14ac:dyDescent="0.25">
      <c r="A32" t="s">
        <v>21</v>
      </c>
      <c r="B32">
        <v>5</v>
      </c>
      <c r="C32">
        <v>0</v>
      </c>
      <c r="D32">
        <v>6</v>
      </c>
      <c r="E32">
        <v>5</v>
      </c>
    </row>
    <row r="33" spans="1:5" x14ac:dyDescent="0.25">
      <c r="A33" t="s">
        <v>34</v>
      </c>
      <c r="B33">
        <v>46</v>
      </c>
      <c r="C33">
        <v>50</v>
      </c>
      <c r="D33">
        <v>37</v>
      </c>
      <c r="E33">
        <v>45</v>
      </c>
    </row>
    <row r="34" spans="1:5" x14ac:dyDescent="0.25">
      <c r="A34" t="s">
        <v>84</v>
      </c>
      <c r="B34">
        <v>64</v>
      </c>
      <c r="C34">
        <v>61</v>
      </c>
      <c r="D34">
        <v>54</v>
      </c>
      <c r="E34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E50" sqref="E50"/>
    </sheetView>
  </sheetViews>
  <sheetFormatPr defaultRowHeight="15" x14ac:dyDescent="0.25"/>
  <sheetData>
    <row r="1" spans="1:19" x14ac:dyDescent="0.25">
      <c r="A1">
        <v>2011</v>
      </c>
      <c r="F1">
        <v>2012</v>
      </c>
      <c r="K1">
        <v>2013</v>
      </c>
      <c r="P1">
        <v>2015</v>
      </c>
    </row>
    <row r="2" spans="1:19" x14ac:dyDescent="0.25">
      <c r="B2" t="s">
        <v>1</v>
      </c>
      <c r="C2" t="s">
        <v>75</v>
      </c>
      <c r="D2" t="s">
        <v>86</v>
      </c>
      <c r="G2" t="s">
        <v>1</v>
      </c>
      <c r="H2" t="s">
        <v>75</v>
      </c>
      <c r="I2" t="s">
        <v>86</v>
      </c>
      <c r="L2" t="s">
        <v>1</v>
      </c>
      <c r="M2" t="s">
        <v>75</v>
      </c>
      <c r="N2" t="s">
        <v>86</v>
      </c>
      <c r="Q2" t="s">
        <v>1</v>
      </c>
      <c r="R2" t="s">
        <v>75</v>
      </c>
      <c r="S2" t="s">
        <v>86</v>
      </c>
    </row>
    <row r="3" spans="1:19" x14ac:dyDescent="0.25">
      <c r="A3" t="s">
        <v>76</v>
      </c>
      <c r="B3">
        <v>1</v>
      </c>
      <c r="C3">
        <v>12</v>
      </c>
      <c r="D3" t="s">
        <v>14</v>
      </c>
      <c r="F3" t="s">
        <v>76</v>
      </c>
      <c r="G3">
        <v>3</v>
      </c>
      <c r="H3">
        <v>15</v>
      </c>
      <c r="I3" s="17">
        <f>(H3-C3)/C3</f>
        <v>0.25</v>
      </c>
      <c r="K3" t="s">
        <v>76</v>
      </c>
      <c r="L3">
        <v>3</v>
      </c>
      <c r="M3">
        <v>13</v>
      </c>
      <c r="N3" s="17">
        <f>(M3-H3)/H3</f>
        <v>-0.13333333333333333</v>
      </c>
      <c r="P3" t="s">
        <v>76</v>
      </c>
      <c r="Q3">
        <v>2</v>
      </c>
      <c r="R3">
        <v>17</v>
      </c>
      <c r="S3" s="17">
        <f>(R3-M3)/M3</f>
        <v>0.30769230769230771</v>
      </c>
    </row>
    <row r="4" spans="1:19" x14ac:dyDescent="0.25">
      <c r="A4" t="s">
        <v>82</v>
      </c>
      <c r="B4">
        <v>3</v>
      </c>
      <c r="C4">
        <v>7</v>
      </c>
      <c r="D4" t="s">
        <v>14</v>
      </c>
      <c r="F4" t="s">
        <v>77</v>
      </c>
      <c r="G4">
        <v>1</v>
      </c>
      <c r="H4">
        <v>20</v>
      </c>
      <c r="I4" s="17" t="s">
        <v>87</v>
      </c>
      <c r="K4" t="s">
        <v>77</v>
      </c>
      <c r="L4">
        <v>1</v>
      </c>
      <c r="M4">
        <v>19</v>
      </c>
      <c r="N4" s="17">
        <f>(M4-H4)/H4</f>
        <v>-0.05</v>
      </c>
      <c r="P4" t="s">
        <v>77</v>
      </c>
      <c r="Q4">
        <v>3</v>
      </c>
      <c r="R4">
        <v>16</v>
      </c>
      <c r="S4" s="17">
        <f t="shared" ref="S4:S15" si="0">(R4-M4)/M4</f>
        <v>-0.15789473684210525</v>
      </c>
    </row>
    <row r="5" spans="1:19" x14ac:dyDescent="0.25">
      <c r="A5" t="s">
        <v>79</v>
      </c>
      <c r="B5">
        <v>3</v>
      </c>
      <c r="C5">
        <v>7</v>
      </c>
      <c r="D5" t="s">
        <v>14</v>
      </c>
      <c r="F5" t="s">
        <v>78</v>
      </c>
      <c r="G5">
        <v>2</v>
      </c>
      <c r="H5">
        <v>16</v>
      </c>
      <c r="I5" s="17">
        <f>(H5-C6)/C6</f>
        <v>1.2857142857142858</v>
      </c>
      <c r="K5" t="s">
        <v>78</v>
      </c>
      <c r="L5">
        <v>2</v>
      </c>
      <c r="M5">
        <v>16</v>
      </c>
      <c r="N5" s="17">
        <f>(M5-H5)/H5</f>
        <v>0</v>
      </c>
      <c r="P5" t="s">
        <v>78</v>
      </c>
      <c r="Q5">
        <v>1</v>
      </c>
      <c r="R5">
        <v>18</v>
      </c>
      <c r="S5" s="17">
        <f t="shared" si="0"/>
        <v>0.125</v>
      </c>
    </row>
    <row r="6" spans="1:19" x14ac:dyDescent="0.25">
      <c r="A6" t="s">
        <v>78</v>
      </c>
      <c r="B6">
        <v>3</v>
      </c>
      <c r="C6">
        <v>7</v>
      </c>
      <c r="D6" t="s">
        <v>14</v>
      </c>
      <c r="N6" s="17"/>
      <c r="S6" s="17"/>
    </row>
    <row r="7" spans="1:19" x14ac:dyDescent="0.25">
      <c r="A7" t="s">
        <v>81</v>
      </c>
      <c r="B7">
        <v>2</v>
      </c>
      <c r="C7">
        <v>8</v>
      </c>
      <c r="D7" t="s">
        <v>14</v>
      </c>
      <c r="N7" s="17"/>
      <c r="S7" s="17"/>
    </row>
    <row r="8" spans="1:19" ht="15.75" thickBot="1" x14ac:dyDescent="0.3">
      <c r="A8" s="87"/>
      <c r="B8" s="87"/>
      <c r="C8" s="87"/>
      <c r="D8" s="87"/>
      <c r="E8" s="87"/>
      <c r="F8" s="87"/>
      <c r="G8" s="87"/>
      <c r="H8" s="87"/>
      <c r="I8" s="88"/>
      <c r="J8" s="87"/>
      <c r="K8" s="87"/>
      <c r="L8" s="87"/>
      <c r="M8" s="87"/>
      <c r="N8" s="88"/>
      <c r="O8" s="87"/>
      <c r="P8" s="87"/>
      <c r="Q8" s="87"/>
      <c r="R8" s="87"/>
      <c r="S8" s="88"/>
    </row>
    <row r="9" spans="1:19" ht="15.75" thickTop="1" x14ac:dyDescent="0.25">
      <c r="A9" t="s">
        <v>94</v>
      </c>
      <c r="C9">
        <v>0</v>
      </c>
      <c r="D9" t="s">
        <v>14</v>
      </c>
      <c r="F9" t="s">
        <v>92</v>
      </c>
      <c r="H9">
        <v>4</v>
      </c>
      <c r="I9" s="17">
        <f>(H9-C4)/C4</f>
        <v>-0.42857142857142855</v>
      </c>
      <c r="K9" t="s">
        <v>92</v>
      </c>
      <c r="M9">
        <v>6</v>
      </c>
      <c r="N9" s="17">
        <f>(M9-H9)/H9</f>
        <v>0.5</v>
      </c>
      <c r="P9" t="s">
        <v>89</v>
      </c>
      <c r="Q9">
        <v>4</v>
      </c>
      <c r="R9">
        <v>10</v>
      </c>
      <c r="S9" s="17">
        <f t="shared" si="0"/>
        <v>0.66666666666666663</v>
      </c>
    </row>
    <row r="10" spans="1:19" x14ac:dyDescent="0.25">
      <c r="A10" t="s">
        <v>93</v>
      </c>
      <c r="C10">
        <v>6</v>
      </c>
      <c r="D10" t="s">
        <v>14</v>
      </c>
      <c r="F10" t="s">
        <v>79</v>
      </c>
      <c r="H10">
        <v>10</v>
      </c>
      <c r="I10" s="17">
        <f>(H10-C5)/C5</f>
        <v>0.42857142857142855</v>
      </c>
      <c r="K10" t="s">
        <v>79</v>
      </c>
      <c r="M10">
        <v>0</v>
      </c>
      <c r="N10" s="17">
        <f>(M10-H10)/H10</f>
        <v>-1</v>
      </c>
      <c r="P10" t="s">
        <v>90</v>
      </c>
      <c r="R10">
        <v>0</v>
      </c>
      <c r="S10" s="17">
        <v>0</v>
      </c>
    </row>
    <row r="11" spans="1:19" x14ac:dyDescent="0.25">
      <c r="F11" t="s">
        <v>80</v>
      </c>
      <c r="H11">
        <v>7</v>
      </c>
      <c r="I11" s="17">
        <f>(H11-C10)/C10</f>
        <v>0.16666666666666666</v>
      </c>
      <c r="K11" t="s">
        <v>93</v>
      </c>
      <c r="M11">
        <v>8</v>
      </c>
      <c r="N11" s="17">
        <f>(M11-H11)/H11</f>
        <v>0.14285714285714285</v>
      </c>
      <c r="P11" t="s">
        <v>91</v>
      </c>
      <c r="Q11">
        <v>6</v>
      </c>
      <c r="R11">
        <v>7</v>
      </c>
      <c r="S11" s="17">
        <f t="shared" si="0"/>
        <v>-0.125</v>
      </c>
    </row>
    <row r="12" spans="1:19" x14ac:dyDescent="0.25">
      <c r="F12" t="s">
        <v>81</v>
      </c>
      <c r="H12">
        <v>10</v>
      </c>
      <c r="I12" s="17">
        <f>(H12-C7)/C7</f>
        <v>0.25</v>
      </c>
      <c r="K12" t="s">
        <v>81</v>
      </c>
      <c r="M12">
        <v>6</v>
      </c>
      <c r="N12" s="17">
        <f>(M12-H12)/H12</f>
        <v>-0.4</v>
      </c>
      <c r="P12" t="s">
        <v>81</v>
      </c>
      <c r="R12">
        <v>0</v>
      </c>
      <c r="S12" s="17">
        <f t="shared" si="0"/>
        <v>-1</v>
      </c>
    </row>
    <row r="13" spans="1:19" x14ac:dyDescent="0.25">
      <c r="N13" s="17"/>
      <c r="S13" s="17"/>
    </row>
    <row r="14" spans="1:19" x14ac:dyDescent="0.25">
      <c r="N14" s="17"/>
      <c r="S14" s="17"/>
    </row>
    <row r="15" spans="1:19" x14ac:dyDescent="0.25">
      <c r="A15" t="s">
        <v>56</v>
      </c>
      <c r="B15" t="s">
        <v>14</v>
      </c>
      <c r="C15">
        <v>46</v>
      </c>
      <c r="F15" t="s">
        <v>56</v>
      </c>
      <c r="G15" t="s">
        <v>14</v>
      </c>
      <c r="H15">
        <v>56</v>
      </c>
      <c r="I15" s="17">
        <f>(H15-C15)/C15</f>
        <v>0.21739130434782608</v>
      </c>
      <c r="K15" t="s">
        <v>56</v>
      </c>
      <c r="L15" t="s">
        <v>14</v>
      </c>
      <c r="M15">
        <v>59</v>
      </c>
      <c r="N15" s="17">
        <f>(M15-H15)/H15</f>
        <v>5.3571428571428568E-2</v>
      </c>
      <c r="P15" t="s">
        <v>56</v>
      </c>
      <c r="Q15" t="s">
        <v>14</v>
      </c>
      <c r="R15">
        <v>54</v>
      </c>
      <c r="S15" s="17">
        <f t="shared" si="0"/>
        <v>-8.4745762711864403E-2</v>
      </c>
    </row>
    <row r="17" spans="1:5" x14ac:dyDescent="0.25">
      <c r="A17" t="s">
        <v>75</v>
      </c>
    </row>
    <row r="18" spans="1:5" x14ac:dyDescent="0.25">
      <c r="B18">
        <v>2011</v>
      </c>
      <c r="C18">
        <v>2012</v>
      </c>
      <c r="D18">
        <v>2013</v>
      </c>
      <c r="E18">
        <v>2015</v>
      </c>
    </row>
    <row r="19" spans="1:5" x14ac:dyDescent="0.25">
      <c r="A19" t="s">
        <v>76</v>
      </c>
      <c r="B19">
        <v>12</v>
      </c>
      <c r="C19">
        <v>15</v>
      </c>
      <c r="D19">
        <v>13</v>
      </c>
      <c r="E19">
        <v>17</v>
      </c>
    </row>
    <row r="20" spans="1:5" x14ac:dyDescent="0.25">
      <c r="A20" t="s">
        <v>77</v>
      </c>
      <c r="B20">
        <v>0</v>
      </c>
      <c r="C20">
        <v>20</v>
      </c>
      <c r="D20">
        <v>19</v>
      </c>
      <c r="E20">
        <v>16</v>
      </c>
    </row>
    <row r="21" spans="1:5" x14ac:dyDescent="0.25">
      <c r="A21" t="s">
        <v>82</v>
      </c>
      <c r="B21">
        <v>7</v>
      </c>
      <c r="C21">
        <v>4</v>
      </c>
      <c r="D21">
        <v>6</v>
      </c>
      <c r="E21">
        <v>10</v>
      </c>
    </row>
    <row r="22" spans="1:5" x14ac:dyDescent="0.25">
      <c r="A22" t="s">
        <v>79</v>
      </c>
      <c r="B22">
        <v>7</v>
      </c>
      <c r="C22">
        <v>10</v>
      </c>
      <c r="D22">
        <v>0</v>
      </c>
      <c r="E22">
        <v>0</v>
      </c>
    </row>
    <row r="23" spans="1:5" x14ac:dyDescent="0.25">
      <c r="A23" t="s">
        <v>78</v>
      </c>
      <c r="B23">
        <v>7</v>
      </c>
      <c r="C23">
        <v>16</v>
      </c>
      <c r="D23">
        <v>16</v>
      </c>
      <c r="E23">
        <v>18</v>
      </c>
    </row>
    <row r="24" spans="1:5" x14ac:dyDescent="0.25">
      <c r="A24" t="s">
        <v>80</v>
      </c>
      <c r="B24">
        <v>6</v>
      </c>
      <c r="C24">
        <v>7</v>
      </c>
      <c r="D24">
        <v>8</v>
      </c>
      <c r="E24">
        <v>7</v>
      </c>
    </row>
    <row r="25" spans="1:5" x14ac:dyDescent="0.25">
      <c r="A25" t="s">
        <v>81</v>
      </c>
      <c r="B25">
        <v>8</v>
      </c>
      <c r="C25">
        <v>10</v>
      </c>
      <c r="D25">
        <v>6</v>
      </c>
      <c r="E2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2013 and 2015 O&amp;G Activity</vt:lpstr>
      <vt:lpstr>2013 and 2015 E&amp;P Activity</vt:lpstr>
      <vt:lpstr>2913 and 2015 Service Activity</vt:lpstr>
      <vt:lpstr>2011-2015 Regional E&amp;P Activity</vt:lpstr>
      <vt:lpstr>2011-2015 Country E&amp;P Activity</vt:lpstr>
      <vt:lpstr>2011-2015 E&amp;P Company Activity</vt:lpstr>
      <vt:lpstr>2011-15 Region Service Activity</vt:lpstr>
      <vt:lpstr>2011-15 Country Service Activ.</vt:lpstr>
      <vt:lpstr>2011-15 Service Company Activ.</vt:lpstr>
      <vt:lpstr>CASE STUDY TALISMAN</vt:lpstr>
      <vt:lpstr>CASE STUDY TUNISIA</vt:lpstr>
    </vt:vector>
  </TitlesOfParts>
  <Company>University of Calgary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Braeden Larson</dc:creator>
  <cp:lastModifiedBy>Braeden Larson</cp:lastModifiedBy>
  <dcterms:created xsi:type="dcterms:W3CDTF">2018-02-15T14:55:51Z</dcterms:created>
  <dcterms:modified xsi:type="dcterms:W3CDTF">2018-05-03T19:12:12Z</dcterms:modified>
</cp:coreProperties>
</file>